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alfederacionatletismo.sharepoint.com/sites/ArchivosCNJ/Documentos compartidos/DIETAS JUECES/"/>
    </mc:Choice>
  </mc:AlternateContent>
  <xr:revisionPtr revIDLastSave="129" documentId="13_ncr:1_{5B8A86D7-6454-4ADD-A884-A512753DEB81}" xr6:coauthVersionLast="47" xr6:coauthVersionMax="47" xr10:uidLastSave="{7C8BDF7A-BA7D-40E5-83BC-A1776A5B1BF2}"/>
  <bookViews>
    <workbookView xWindow="-108" yWindow="-108" windowWidth="30936" windowHeight="16776" xr2:uid="{00000000-000D-0000-FFFF-FFFF00000000}"/>
  </bookViews>
  <sheets>
    <sheet name="HOJA LIQUIDACIÓN" sheetId="1" r:id="rId1"/>
    <sheet name="TABLAS" sheetId="2" state="veryHidden" r:id="rId2"/>
  </sheets>
  <definedNames>
    <definedName name="ARBITRAJE">TABLAS!$A$115:$A$121</definedName>
    <definedName name="ARBITRAJE2">TABLAS!$A$115:$D$121</definedName>
    <definedName name="_xlnm.Print_Area" localSheetId="0">'HOJA LIQUIDACIÓN'!$A$1:$T$73</definedName>
    <definedName name="EMPRESASCHIPS">TABLAS!$A$168</definedName>
    <definedName name="EMPRESASCHIPS2">TABLAS!$A$168:$D$168</definedName>
    <definedName name="EXAMENES">TABLAS!$A$131:$A$133</definedName>
    <definedName name="EXAMENES2">TABLAS!$A$131:$D$133</definedName>
    <definedName name="FORMATIVAS">TABLAS!$A$135:$A$135</definedName>
    <definedName name="FORMATIVAS2">TABLAS!$A$135:$D$135</definedName>
    <definedName name="INSTALACIONES">TABLAS!$A$137:$A$149</definedName>
    <definedName name="INSTALACIONES2">TABLAS!$A$137:$D$149</definedName>
    <definedName name="OPERADOR">TABLAS!$A$158:$A$166</definedName>
    <definedName name="OPERADOR2">TABLAS!$A$158:$D$166</definedName>
    <definedName name="RUTA">TABLAS!$A$151:$A$156</definedName>
    <definedName name="RUTA2">TABLAS!$A$151:$D$156</definedName>
    <definedName name="TIPOS">TABLAS!$A$105:$A$112</definedName>
    <definedName name="TIPOS2">TABLAS!$A$105:$C$112</definedName>
    <definedName name="TRAIL">TABLAS!$A$123:$A$129</definedName>
    <definedName name="TRAIL2">TABLAS!$A$123:$D$129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0" i="2" l="1"/>
  <c r="D128" i="2"/>
  <c r="D166" i="2"/>
  <c r="D165" i="2"/>
  <c r="D163" i="2"/>
  <c r="D162" i="2"/>
  <c r="D161" i="2"/>
  <c r="D160" i="2"/>
  <c r="D159" i="2"/>
  <c r="D158" i="2"/>
  <c r="P47" i="1"/>
  <c r="D164" i="2" l="1"/>
  <c r="N48" i="1" l="1"/>
  <c r="C26" i="1"/>
  <c r="C24" i="1"/>
  <c r="C22" i="1"/>
  <c r="D129" i="2"/>
  <c r="D125" i="2"/>
  <c r="D124" i="2"/>
  <c r="D123" i="2"/>
  <c r="D121" i="2"/>
  <c r="D119" i="2"/>
  <c r="D118" i="2"/>
  <c r="D117" i="2"/>
  <c r="D116" i="2"/>
  <c r="D115" i="2"/>
  <c r="A173" i="2"/>
  <c r="O178" i="2" s="1"/>
  <c r="P178" i="2" s="1"/>
  <c r="A172" i="2"/>
  <c r="D168" i="2"/>
  <c r="D146" i="2"/>
  <c r="D152" i="2"/>
  <c r="D153" i="2"/>
  <c r="D154" i="2"/>
  <c r="D155" i="2"/>
  <c r="D156" i="2"/>
  <c r="D151" i="2"/>
  <c r="D141" i="2"/>
  <c r="D144" i="2"/>
  <c r="D147" i="2"/>
  <c r="D140" i="2"/>
  <c r="D143" i="2"/>
  <c r="D149" i="2"/>
  <c r="D142" i="2"/>
  <c r="D145" i="2"/>
  <c r="D139" i="2"/>
  <c r="D138" i="2"/>
  <c r="D137" i="2"/>
  <c r="D148" i="2"/>
  <c r="D135" i="2"/>
  <c r="D133" i="2"/>
  <c r="D132" i="2"/>
  <c r="D131" i="2"/>
  <c r="D126" i="2"/>
  <c r="D127" i="2"/>
  <c r="G28" i="1"/>
  <c r="AL176" i="2" l="1"/>
  <c r="T179" i="2"/>
  <c r="R179" i="2"/>
  <c r="R176" i="2"/>
  <c r="T178" i="2"/>
  <c r="R178" i="2"/>
  <c r="T177" i="2"/>
  <c r="R177" i="2"/>
  <c r="T176" i="2"/>
  <c r="AN179" i="2"/>
  <c r="AQ179" i="2"/>
  <c r="AL179" i="2"/>
  <c r="AS179" i="2"/>
  <c r="AT179" i="2" s="1"/>
  <c r="O176" i="2"/>
  <c r="AN177" i="2"/>
  <c r="AQ178" i="2"/>
  <c r="AP177" i="2"/>
  <c r="AS178" i="2"/>
  <c r="AT178" i="2" s="1"/>
  <c r="AL177" i="2"/>
  <c r="AP178" i="2"/>
  <c r="AS176" i="2"/>
  <c r="AP176" i="2"/>
  <c r="AN178" i="2"/>
  <c r="AN176" i="2"/>
  <c r="AP179" i="2"/>
  <c r="AS177" i="2"/>
  <c r="AT177" i="2" s="1"/>
  <c r="AQ176" i="2"/>
  <c r="AL178" i="2"/>
  <c r="AQ177" i="2"/>
  <c r="AK178" i="2"/>
  <c r="AK176" i="2"/>
  <c r="AK177" i="2"/>
  <c r="AK179" i="2"/>
  <c r="AG176" i="2"/>
  <c r="AI176" i="2"/>
  <c r="AG177" i="2"/>
  <c r="AI177" i="2"/>
  <c r="AG178" i="2"/>
  <c r="AI178" i="2"/>
  <c r="AG179" i="2"/>
  <c r="AI179" i="2"/>
  <c r="AF176" i="2"/>
  <c r="AF178" i="2"/>
  <c r="AF177" i="2"/>
  <c r="AF179" i="2"/>
  <c r="H178" i="2"/>
  <c r="J179" i="2"/>
  <c r="Y177" i="2"/>
  <c r="AA179" i="2"/>
  <c r="AD177" i="2"/>
  <c r="AD179" i="2"/>
  <c r="AE179" i="2" s="1"/>
  <c r="AB176" i="2"/>
  <c r="H177" i="2"/>
  <c r="W179" i="2"/>
  <c r="H179" i="2"/>
  <c r="W177" i="2"/>
  <c r="Y178" i="2"/>
  <c r="AA176" i="2"/>
  <c r="AB178" i="2"/>
  <c r="J177" i="2"/>
  <c r="W178" i="2"/>
  <c r="Y179" i="2"/>
  <c r="AA177" i="2"/>
  <c r="AD176" i="2"/>
  <c r="AD178" i="2"/>
  <c r="J178" i="2"/>
  <c r="AA178" i="2"/>
  <c r="AB177" i="2"/>
  <c r="AB179" i="2"/>
  <c r="V178" i="2"/>
  <c r="W176" i="2"/>
  <c r="Y176" i="2"/>
  <c r="V176" i="2"/>
  <c r="V177" i="2"/>
  <c r="V179" i="2"/>
  <c r="H176" i="2"/>
  <c r="J176" i="2"/>
  <c r="G177" i="2"/>
  <c r="G178" i="2"/>
  <c r="G179" i="2"/>
  <c r="G176" i="2"/>
  <c r="L179" i="2"/>
  <c r="M179" i="2"/>
  <c r="Q179" i="2"/>
  <c r="Q177" i="2"/>
  <c r="L178" i="2"/>
  <c r="L177" i="2"/>
  <c r="M177" i="2"/>
  <c r="O177" i="2"/>
  <c r="M178" i="2"/>
  <c r="Q178" i="2"/>
  <c r="Q176" i="2"/>
  <c r="M176" i="2"/>
  <c r="L176" i="2"/>
  <c r="G51" i="1"/>
  <c r="P51" i="1" s="1"/>
  <c r="G50" i="1"/>
  <c r="P50" i="1" s="1"/>
  <c r="B183" i="2"/>
  <c r="AH177" i="2" l="1"/>
  <c r="AR179" i="2"/>
  <c r="AM179" i="2"/>
  <c r="AO179" i="2" s="1"/>
  <c r="B178" i="2"/>
  <c r="E178" i="2"/>
  <c r="O57" i="1" s="1"/>
  <c r="F57" i="1" s="1"/>
  <c r="C177" i="2"/>
  <c r="C176" i="2"/>
  <c r="E176" i="2"/>
  <c r="O55" i="1" s="1"/>
  <c r="C179" i="2"/>
  <c r="B179" i="2"/>
  <c r="E177" i="2"/>
  <c r="O56" i="1" s="1"/>
  <c r="F56" i="1" s="1"/>
  <c r="B177" i="2"/>
  <c r="C178" i="2"/>
  <c r="B176" i="2"/>
  <c r="AR178" i="2"/>
  <c r="AH178" i="2"/>
  <c r="AC176" i="2"/>
  <c r="AR176" i="2"/>
  <c r="AT176" i="2" s="1"/>
  <c r="AM178" i="2"/>
  <c r="AO178" i="2" s="1"/>
  <c r="AR177" i="2"/>
  <c r="AC177" i="2"/>
  <c r="AM177" i="2"/>
  <c r="AO177" i="2" s="1"/>
  <c r="AM176" i="2"/>
  <c r="AO176" i="2" s="1"/>
  <c r="AC179" i="2"/>
  <c r="AC178" i="2"/>
  <c r="AH179" i="2"/>
  <c r="AH176" i="2"/>
  <c r="N177" i="2"/>
  <c r="N176" i="2"/>
  <c r="N178" i="2"/>
  <c r="N179" i="2"/>
  <c r="AJ177" i="2"/>
  <c r="AJ178" i="2"/>
  <c r="AJ176" i="2"/>
  <c r="AE176" i="2"/>
  <c r="X177" i="2"/>
  <c r="AJ179" i="2"/>
  <c r="X179" i="2"/>
  <c r="Z177" i="2"/>
  <c r="AE177" i="2"/>
  <c r="K179" i="2"/>
  <c r="Z179" i="2"/>
  <c r="S177" i="2"/>
  <c r="U177" i="2" s="1"/>
  <c r="X178" i="2"/>
  <c r="Z178" i="2" s="1"/>
  <c r="AE178" i="2"/>
  <c r="S179" i="2"/>
  <c r="B184" i="2"/>
  <c r="X176" i="2"/>
  <c r="Z176" i="2" s="1"/>
  <c r="P177" i="2"/>
  <c r="I177" i="2"/>
  <c r="P176" i="2"/>
  <c r="S178" i="2"/>
  <c r="U178" i="2" s="1"/>
  <c r="I179" i="2"/>
  <c r="I178" i="2"/>
  <c r="S176" i="2"/>
  <c r="U176" i="2" s="1"/>
  <c r="I176" i="2"/>
  <c r="O179" i="2"/>
  <c r="E179" i="2" s="1"/>
  <c r="U179" i="2"/>
  <c r="K32" i="1"/>
  <c r="P32" i="1" s="1"/>
  <c r="B182" i="2" s="1"/>
  <c r="D177" i="2" l="1"/>
  <c r="R39" i="1" s="1"/>
  <c r="K178" i="2"/>
  <c r="F178" i="2" s="1"/>
  <c r="P57" i="1" s="1"/>
  <c r="D178" i="2"/>
  <c r="R40" i="1" s="1"/>
  <c r="D179" i="2"/>
  <c r="R41" i="1" s="1"/>
  <c r="D176" i="2"/>
  <c r="R38" i="1" s="1"/>
  <c r="K177" i="2"/>
  <c r="F177" i="2" s="1"/>
  <c r="K176" i="2"/>
  <c r="F176" i="2" s="1"/>
  <c r="O58" i="1"/>
  <c r="F58" i="1" s="1"/>
  <c r="P179" i="2"/>
  <c r="F179" i="2" s="1"/>
  <c r="F55" i="1"/>
  <c r="B181" i="2" l="1"/>
  <c r="B185" i="2" s="1"/>
  <c r="P54" i="1" s="1"/>
  <c r="P56" i="1"/>
  <c r="P55" i="1"/>
  <c r="P58" i="1"/>
  <c r="P59" i="1" l="1"/>
</calcChain>
</file>

<file path=xl/sharedStrings.xml><?xml version="1.0" encoding="utf-8"?>
<sst xmlns="http://schemas.openxmlformats.org/spreadsheetml/2006/main" count="201" uniqueCount="126">
  <si>
    <t>HOJA DE JUSTIFICACIÓN DE GASTOS DE CARÁCTER INDIVIDUAL</t>
  </si>
  <si>
    <t>DATOS PERSONALES:</t>
  </si>
  <si>
    <t>Nombre y apellidos:</t>
  </si>
  <si>
    <t>N.I.F.:</t>
  </si>
  <si>
    <t>Competición o actividad:</t>
  </si>
  <si>
    <t>Cargo desempeñado:</t>
  </si>
  <si>
    <t>Lugar de celebración:</t>
  </si>
  <si>
    <t>Ferrocarril</t>
  </si>
  <si>
    <t>Importe:</t>
  </si>
  <si>
    <t>Autobús</t>
  </si>
  <si>
    <t>Otros</t>
  </si>
  <si>
    <r>
      <t xml:space="preserve">Transporte regular: </t>
    </r>
    <r>
      <rPr>
        <b/>
        <vertAlign val="superscript"/>
        <sz val="10"/>
        <color theme="1"/>
        <rFont val="Arial Narrow"/>
        <family val="2"/>
      </rPr>
      <t/>
    </r>
  </si>
  <si>
    <r>
      <t xml:space="preserve">GASTOS DE LOCOMOCIÓN: </t>
    </r>
    <r>
      <rPr>
        <vertAlign val="superscript"/>
        <sz val="9"/>
        <color theme="1"/>
        <rFont val="Arial Narrow"/>
        <family val="2"/>
      </rPr>
      <t>(*) Imprescindible presentación de justificantes según normativa de liquidación de desplazamientos y gastos de viajes en vigor</t>
    </r>
  </si>
  <si>
    <t>Vehículo particular:</t>
  </si>
  <si>
    <t>Matrícula:</t>
  </si>
  <si>
    <t>Itinerario:</t>
  </si>
  <si>
    <t>Kilómetros recorridos:</t>
  </si>
  <si>
    <r>
      <t xml:space="preserve">Peajes de autopistas </t>
    </r>
    <r>
      <rPr>
        <sz val="8"/>
        <color theme="1"/>
        <rFont val="Arial"/>
        <family val="2"/>
      </rPr>
      <t>(con presentación de justificantes)</t>
    </r>
    <r>
      <rPr>
        <sz val="10"/>
        <color theme="1"/>
        <rFont val="Arial"/>
        <family val="2"/>
      </rPr>
      <t>:</t>
    </r>
  </si>
  <si>
    <t>DIETAS POR DESEMPEÑO DE ACTIVIDAD</t>
  </si>
  <si>
    <t>Actividad:</t>
  </si>
  <si>
    <t>Pernoctas:</t>
  </si>
  <si>
    <t>x</t>
  </si>
  <si>
    <t>Importe kilómetro coche particular</t>
  </si>
  <si>
    <t>Máximo por alojamiento diario</t>
  </si>
  <si>
    <r>
      <t xml:space="preserve">Por alojamiento </t>
    </r>
    <r>
      <rPr>
        <sz val="8"/>
        <color theme="1"/>
        <rFont val="Arial"/>
        <family val="2"/>
      </rPr>
      <t>(si no es facilitado por el organizador)</t>
    </r>
    <r>
      <rPr>
        <sz val="10"/>
        <color theme="1"/>
        <rFont val="Arial"/>
        <family val="2"/>
      </rPr>
      <t>:</t>
    </r>
  </si>
  <si>
    <r>
      <t>GASTOS POR MANUTENCIÓN Y ALOJAMIENTO</t>
    </r>
    <r>
      <rPr>
        <vertAlign val="superscript"/>
        <sz val="8"/>
        <color theme="1"/>
        <rFont val="Arial"/>
        <family val="2"/>
      </rPr>
      <t xml:space="preserve"> (*) Según normativa de liquidación de desplazamientos y gastos de viajes en vigor</t>
    </r>
  </si>
  <si>
    <r>
      <t xml:space="preserve">Por manutención </t>
    </r>
    <r>
      <rPr>
        <sz val="8"/>
        <color theme="1"/>
        <rFont val="Arial"/>
        <family val="2"/>
      </rPr>
      <t>(si no es facilitada por el organizador)</t>
    </r>
    <r>
      <rPr>
        <sz val="10"/>
        <color theme="1"/>
        <rFont val="Arial"/>
        <family val="2"/>
      </rPr>
      <t>:</t>
    </r>
  </si>
  <si>
    <t>Comidas</t>
  </si>
  <si>
    <t>Cenas</t>
  </si>
  <si>
    <t>Importe comida / cena</t>
  </si>
  <si>
    <t>Fecha:</t>
  </si>
  <si>
    <t>TOTAL GASTOS:</t>
  </si>
  <si>
    <t>En</t>
  </si>
  <si>
    <t>, a</t>
  </si>
  <si>
    <t>Firmado.-</t>
  </si>
  <si>
    <t>IMPORTE</t>
  </si>
  <si>
    <t>NETO A PERCIBIR:</t>
  </si>
  <si>
    <t>Aportación equipo informático propio</t>
  </si>
  <si>
    <t>Homologador Pistas - Utilización equipo informático propio</t>
  </si>
  <si>
    <t>TARIFAS DE ARBITRAJE EN PRUEBAS DE PISTA, RUTA Y CAMPO A TRAVÉS</t>
  </si>
  <si>
    <t>TARIFAS DE ARBITRAJE EN PRUEBAS DE ULTRAFONDO Y TRAIL RUNNING</t>
  </si>
  <si>
    <t>DIETAS ACTIVIDAD EN PRUEBAS DE ACCESO Y ASCENSO</t>
  </si>
  <si>
    <t>Corrección de exámenes acceso a la categoría Juez Nivel I</t>
  </si>
  <si>
    <t>Corrección de exámenes ascenso a las categorías de Juez Nivel II y Nivel III</t>
  </si>
  <si>
    <t>Examinador en aula o en pista (por jornada de examen)</t>
  </si>
  <si>
    <r>
      <t xml:space="preserve">DIETAS </t>
    </r>
    <r>
      <rPr>
        <b/>
        <sz val="10"/>
        <color rgb="FF000000"/>
        <rFont val="Arial"/>
        <family val="2"/>
      </rPr>
      <t>ACTIVIDADES DE FORMACIÓN</t>
    </r>
  </si>
  <si>
    <t>DIETAS HOMOLOGACIÓN INSTALACIONES ATLÉTICAS</t>
  </si>
  <si>
    <t>Homologador Adjunto (Pista cubierta o aire libre 8 calles o 6 con doble cola)</t>
  </si>
  <si>
    <t>Homologador -Informe conjunto- (Pista cubierta o aire libre 8 calles o 6 con 2 colas)</t>
  </si>
  <si>
    <t>Homologador Adjunto (Pista aire libre 6 calles y una cola)</t>
  </si>
  <si>
    <t>Homologador -Informe conjunto- (Pista aire libre 6 calles y una cola)</t>
  </si>
  <si>
    <t>Homologador Adjunto (Pistas sin anillo -instalaciones singulares-)</t>
  </si>
  <si>
    <t>Homologador -Informe conjunto- (Pistas sin anillo -instalaciones singulares-)</t>
  </si>
  <si>
    <t>Homologador (Visita extra, un día completo)</t>
  </si>
  <si>
    <t>Homologador (Visita extra, media jornada)</t>
  </si>
  <si>
    <t>Emisión del informe de instalación con categoría World Athletics</t>
  </si>
  <si>
    <t>DIETAS HOMOLOGACIÓN CIRCUITOS DE RUTA</t>
  </si>
  <si>
    <t>Homologador circuito ruta (hasta Media Maratón)</t>
  </si>
  <si>
    <t>Homologador circuito ruta (hasta Media Maratón, solicitud con menos de 40 días)</t>
  </si>
  <si>
    <t>Homologador circuito ruta (superior Media Maratón)</t>
  </si>
  <si>
    <t>Homologador circuito ruta (superior Media Maratón, solicitud menos de 40 días)</t>
  </si>
  <si>
    <r>
      <t xml:space="preserve">DIETAS HOMOLOGACIÓN EMPRESAS Y EQUIPOS </t>
    </r>
    <r>
      <rPr>
        <b/>
        <sz val="10"/>
        <color rgb="FF000000"/>
        <rFont val="Arial"/>
        <family val="2"/>
      </rPr>
      <t>CRONOMETRAJE CHIPS</t>
    </r>
  </si>
  <si>
    <t>Homologador empresas o equipos cronometraje con transpondedor</t>
  </si>
  <si>
    <t>Tipo de actividad</t>
  </si>
  <si>
    <t>EXAMENES</t>
  </si>
  <si>
    <t>FORMATIVAS</t>
  </si>
  <si>
    <t>ARBITRAJE</t>
  </si>
  <si>
    <t>TRAIL</t>
  </si>
  <si>
    <t>RUTA</t>
  </si>
  <si>
    <t>EMPRESASCHIPS</t>
  </si>
  <si>
    <t>INSTALACIONES</t>
  </si>
  <si>
    <t>Sesiones:</t>
  </si>
  <si>
    <t>FORMATIVAS2</t>
  </si>
  <si>
    <t>TRAIL2</t>
  </si>
  <si>
    <t>RUTA2</t>
  </si>
  <si>
    <t>INSTALACIONES2</t>
  </si>
  <si>
    <t xml:space="preserve">Actividad docente </t>
  </si>
  <si>
    <t>Importe actividad 1</t>
  </si>
  <si>
    <t>SESIONES</t>
  </si>
  <si>
    <t>TOTAL</t>
  </si>
  <si>
    <t>%IRPF</t>
  </si>
  <si>
    <t>IRPF</t>
  </si>
  <si>
    <t>TOTALES</t>
  </si>
  <si>
    <t>Importe actividad 2</t>
  </si>
  <si>
    <t>Importe actividad 3</t>
  </si>
  <si>
    <t>Importe actividad 4</t>
  </si>
  <si>
    <t>DESPLAZAMIENTO</t>
  </si>
  <si>
    <t>PERNOCTAS</t>
  </si>
  <si>
    <t>COMIDAS</t>
  </si>
  <si>
    <t>TOTAL GASTOS</t>
  </si>
  <si>
    <t>EXAMENES2</t>
  </si>
  <si>
    <t>Homologador Principal (Pista aire libre 6 calles y una cola)</t>
  </si>
  <si>
    <t>Homologador Principal (Pista cubierta o aire libre 8 calles o 6 con doble cola)</t>
  </si>
  <si>
    <t>Homologador Principal (Pistas sin anillo -instalaciones singulares-)</t>
  </si>
  <si>
    <t>EMPRESASCHIPS2</t>
  </si>
  <si>
    <t>ARBITRAJE2</t>
  </si>
  <si>
    <t>a.- Arbitraje en pruebas de pista, ruta y campo a través</t>
  </si>
  <si>
    <t>b.- Arbitraje en pruebas de ultrafondo y trail running</t>
  </si>
  <si>
    <t>c.- Actividades de formación</t>
  </si>
  <si>
    <r>
      <t>d.- A</t>
    </r>
    <r>
      <rPr>
        <sz val="10"/>
        <color rgb="FF000000"/>
        <rFont val="Arial"/>
        <family val="2"/>
      </rPr>
      <t>ctividad en pruebas de acceso y ascenso</t>
    </r>
  </si>
  <si>
    <t>e.- Homologación circuitos de ruta</t>
  </si>
  <si>
    <t>f.- Homologación instalaciones atléticas</t>
  </si>
  <si>
    <t>Homologador circuito ruta (hasta 10 Kmts.)</t>
  </si>
  <si>
    <t>Homologador circuito ruta (hasta 10 Kmts., solicitud con menos de 40 días)</t>
  </si>
  <si>
    <t>h.- Homologación empresas y equipos cronometraje chips</t>
  </si>
  <si>
    <t>OPERADOR</t>
  </si>
  <si>
    <t>OPERADOR2</t>
  </si>
  <si>
    <t>g.- Operador RFEA y arbitraje</t>
  </si>
  <si>
    <t>OPERADOR RFEA CON ARBITRAJE</t>
  </si>
  <si>
    <t>a.- Sesión de hasta 5 horas de competición</t>
  </si>
  <si>
    <t>c.- Sesión de entre 7 y 10 horas de competición</t>
  </si>
  <si>
    <t>b.- Sesión de entre 5 y 7 horas de competición</t>
  </si>
  <si>
    <t>d.- Sesión de entre 10 y 12 horas de competición</t>
  </si>
  <si>
    <t xml:space="preserve">e.- Sesión de más de 12 horas de competición </t>
  </si>
  <si>
    <t>f.- Participación en reunión técnica presencial el día previo*</t>
  </si>
  <si>
    <t>d.- Sesión de entre 10 y 14 horas de competición</t>
  </si>
  <si>
    <t xml:space="preserve">e.- Sesión de más de 14 horas de competición </t>
  </si>
  <si>
    <t>a.- Arbitraje - Sesión de hasta 5 horas de competición</t>
  </si>
  <si>
    <t>b.- Arbitraje - Sesión de entre 5 y 7 horas de competición</t>
  </si>
  <si>
    <t>c.- Arbitraje - Sesión de entre 7 y 10 horas de competición</t>
  </si>
  <si>
    <t>e.- Sesión de más de 12 horas de competición</t>
  </si>
  <si>
    <t>g.- Operador RFEA (día de montaje o competición)</t>
  </si>
  <si>
    <t>h.- Operador RFEA (día de viaje)</t>
  </si>
  <si>
    <t>i.- Incremento tarifa Juez Árbitro por sesión (competiciones establecidas)</t>
  </si>
  <si>
    <t>g.- Incremento tarifa Juez Árbitro por sesión (competiciones establecidas)</t>
  </si>
  <si>
    <t>v10.6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</si>
</sst>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164" formatCode="#,##0.00\ &quot;€&quot;"/>
    <numFmt numFmtId="165" formatCode="0&quot; Kmts.&quot;"/>
    <numFmt numFmtId="166" formatCode="&quot;  x   &quot;0.00&quot;  € / Km&quot;"/>
    <numFmt numFmtId="167" formatCode="0.00&quot; € / Noche&quot;"/>
    <numFmt numFmtId="168" formatCode="dd\.mm\.yy"/>
    <numFmt numFmtId="169" formatCode="[$-C0A]d\ &quot;de&quot;\ mmmm\ &quot;de&quot;\ yyyy;@"/>
    <numFmt numFmtId="170" formatCode="0%&quot;)&quot;"/>
    <numFmt numFmtId="171" formatCode="#,##0\ _€"/>
    <numFmt numFmtId="172" formatCode="&quot;    &quot;0.00&quot;  € / Comida&quot;"/>
    <numFmt numFmtId="173" formatCode="&quot;    &quot;0.00&quot;  € / Cena&quot;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 Narrow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10"/>
      <color theme="1"/>
      <name val="Arial Narrow"/>
      <family val="2"/>
    </font>
    <font>
      <vertAlign val="superscript"/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 Narrow"/>
      <family val="2"/>
    </font>
    <font>
      <vertAlign val="superscript"/>
      <sz val="8"/>
      <color theme="1"/>
      <name val="Arial"/>
      <family val="2"/>
    </font>
    <font>
      <sz val="6.5"/>
      <color rgb="FF262626"/>
      <name val="Helvetica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7"/>
      <name val="Arial"/>
      <family val="2"/>
    </font>
    <font>
      <sz val="7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sz val="4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164" fontId="15" fillId="2" borderId="0" xfId="0" applyNumberFormat="1" applyFont="1" applyFill="1" applyAlignment="1">
      <alignment vertical="center"/>
    </xf>
    <xf numFmtId="0" fontId="1" fillId="0" borderId="2" xfId="0" applyFont="1" applyBorder="1" applyAlignment="1">
      <alignment vertical="center" wrapText="1"/>
    </xf>
    <xf numFmtId="8" fontId="1" fillId="0" borderId="2" xfId="0" applyNumberFormat="1" applyFont="1" applyBorder="1" applyAlignment="1">
      <alignment horizontal="right" vertical="center" wrapText="1"/>
    </xf>
    <xf numFmtId="10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164" fontId="18" fillId="2" borderId="0" xfId="0" applyNumberFormat="1" applyFont="1" applyFill="1" applyAlignment="1">
      <alignment vertical="center"/>
    </xf>
    <xf numFmtId="0" fontId="15" fillId="2" borderId="2" xfId="0" applyFont="1" applyFill="1" applyBorder="1" applyAlignment="1">
      <alignment vertical="center"/>
    </xf>
    <xf numFmtId="171" fontId="15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0" fontId="15" fillId="2" borderId="2" xfId="0" applyNumberFormat="1" applyFont="1" applyFill="1" applyBorder="1" applyAlignment="1">
      <alignment vertical="center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170" fontId="22" fillId="0" borderId="0" xfId="0" applyNumberFormat="1" applyFont="1" applyAlignment="1">
      <alignment horizontal="left" vertical="center"/>
    </xf>
    <xf numFmtId="8" fontId="1" fillId="0" borderId="0" xfId="0" applyNumberFormat="1" applyFont="1" applyAlignment="1">
      <alignment horizontal="right" vertical="center" wrapText="1"/>
    </xf>
    <xf numFmtId="10" fontId="15" fillId="2" borderId="0" xfId="0" applyNumberFormat="1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right" vertical="center" indent="2"/>
      <protection locked="0"/>
    </xf>
    <xf numFmtId="0" fontId="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11" fillId="0" borderId="1" xfId="0" applyNumberFormat="1" applyFont="1" applyBorder="1" applyAlignment="1">
      <alignment horizontal="right" vertical="center" inden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68" fontId="4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right" vertical="center" indent="2"/>
    </xf>
    <xf numFmtId="166" fontId="9" fillId="0" borderId="0" xfId="0" applyNumberFormat="1" applyFont="1" applyAlignment="1">
      <alignment horizont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>
      <alignment horizontal="right" vertical="center" indent="2"/>
    </xf>
    <xf numFmtId="0" fontId="14" fillId="0" borderId="0" xfId="0" applyFont="1" applyAlignment="1">
      <alignment horizontal="right" vertical="center"/>
    </xf>
    <xf numFmtId="173" fontId="9" fillId="0" borderId="0" xfId="0" applyNumberFormat="1" applyFont="1" applyAlignment="1">
      <alignment horizontal="left" indent="2"/>
    </xf>
    <xf numFmtId="0" fontId="1" fillId="0" borderId="4" xfId="0" applyFont="1" applyBorder="1" applyAlignment="1">
      <alignment horizontal="center" vertical="center"/>
    </xf>
    <xf numFmtId="172" fontId="9" fillId="0" borderId="0" xfId="0" applyNumberFormat="1" applyFont="1" applyAlignment="1">
      <alignment horizontal="left" indent="2"/>
    </xf>
    <xf numFmtId="164" fontId="20" fillId="0" borderId="5" xfId="0" applyNumberFormat="1" applyFont="1" applyBorder="1" applyAlignment="1">
      <alignment horizontal="right" vertical="center" indent="2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9" fontId="1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64" fontId="20" fillId="0" borderId="1" xfId="0" applyNumberFormat="1" applyFont="1" applyBorder="1" applyAlignment="1">
      <alignment horizontal="right" vertical="center" indent="2"/>
    </xf>
    <xf numFmtId="0" fontId="14" fillId="0" borderId="0" xfId="0" applyFont="1" applyAlignment="1">
      <alignment horizontal="left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67" fontId="4" fillId="0" borderId="1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justify" vertical="center" wrapText="1"/>
    </xf>
    <xf numFmtId="164" fontId="15" fillId="2" borderId="2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164" fontId="15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bottom/>
        <vertical/>
        <horizontal/>
      </border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391</xdr:colOff>
      <xdr:row>10</xdr:row>
      <xdr:rowOff>73269</xdr:rowOff>
    </xdr:from>
    <xdr:to>
      <xdr:col>19</xdr:col>
      <xdr:colOff>131884</xdr:colOff>
      <xdr:row>16</xdr:row>
      <xdr:rowOff>53340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8041" y="1321044"/>
          <a:ext cx="5836968" cy="93257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245196</xdr:colOff>
      <xdr:row>19</xdr:row>
      <xdr:rowOff>123197</xdr:rowOff>
    </xdr:from>
    <xdr:to>
      <xdr:col>19</xdr:col>
      <xdr:colOff>132849</xdr:colOff>
      <xdr:row>33</xdr:row>
      <xdr:rowOff>131884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5196" y="3063735"/>
          <a:ext cx="6012961" cy="216280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2321</xdr:colOff>
      <xdr:row>36</xdr:row>
      <xdr:rowOff>70641</xdr:rowOff>
    </xdr:from>
    <xdr:to>
      <xdr:col>19</xdr:col>
      <xdr:colOff>133814</xdr:colOff>
      <xdr:row>41</xdr:row>
      <xdr:rowOff>68580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4721" y="4977921"/>
          <a:ext cx="5770293" cy="79041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16531</xdr:colOff>
      <xdr:row>44</xdr:row>
      <xdr:rowOff>86797</xdr:rowOff>
    </xdr:from>
    <xdr:to>
      <xdr:col>19</xdr:col>
      <xdr:colOff>145659</xdr:colOff>
      <xdr:row>51</xdr:row>
      <xdr:rowOff>111236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4186" y="5909528"/>
          <a:ext cx="5773183" cy="105970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0</xdr:col>
      <xdr:colOff>7620</xdr:colOff>
      <xdr:row>68</xdr:row>
      <xdr:rowOff>9024</xdr:rowOff>
    </xdr:from>
    <xdr:to>
      <xdr:col>20</xdr:col>
      <xdr:colOff>13252</xdr:colOff>
      <xdr:row>73</xdr:row>
      <xdr:rowOff>4397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1D90F50-505A-2021-9F21-1A11F79357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479"/>
        <a:stretch>
          <a:fillRect/>
        </a:stretch>
      </xdr:blipFill>
      <xdr:spPr>
        <a:xfrm>
          <a:off x="7620" y="9100015"/>
          <a:ext cx="6227528" cy="485704"/>
        </a:xfrm>
        <a:prstGeom prst="rect">
          <a:avLst/>
        </a:prstGeom>
      </xdr:spPr>
    </xdr:pic>
    <xdr:clientData/>
  </xdr:twoCellAnchor>
  <xdr:twoCellAnchor editAs="oneCell">
    <xdr:from>
      <xdr:col>6</xdr:col>
      <xdr:colOff>67088</xdr:colOff>
      <xdr:row>0</xdr:row>
      <xdr:rowOff>67917</xdr:rowOff>
    </xdr:from>
    <xdr:to>
      <xdr:col>13</xdr:col>
      <xdr:colOff>59634</xdr:colOff>
      <xdr:row>5</xdr:row>
      <xdr:rowOff>67123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AC7E999-E96B-211A-6D1D-83E7BD04C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384" y="67917"/>
          <a:ext cx="2238789" cy="694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FF00"/>
  </sheetPr>
  <dimension ref="A1:T73"/>
  <sheetViews>
    <sheetView showGridLines="0" tabSelected="1" zoomScaleNormal="100" workbookViewId="0">
      <selection activeCell="F12" sqref="F12:L12"/>
    </sheetView>
  </sheetViews>
  <sheetFormatPr baseColWidth="10" defaultColWidth="4.5546875" defaultRowHeight="12" customHeight="1" x14ac:dyDescent="0.3"/>
  <cols>
    <col min="1" max="1" width="3.5546875" style="1" bestFit="1" customWidth="1"/>
    <col min="2" max="6" width="4.5546875" style="1"/>
    <col min="7" max="7" width="6.6640625" style="1" customWidth="1"/>
    <col min="8" max="8" width="3.33203125" style="1" bestFit="1" customWidth="1"/>
    <col min="9" max="14" width="4.5546875" style="1"/>
    <col min="15" max="15" width="4.44140625" style="1" bestFit="1" customWidth="1"/>
    <col min="16" max="16384" width="4.5546875" style="1"/>
  </cols>
  <sheetData>
    <row r="1" spans="2:19" ht="11.1" customHeight="1" x14ac:dyDescent="0.3"/>
    <row r="2" spans="2:19" ht="11.1" customHeight="1" x14ac:dyDescent="0.3"/>
    <row r="3" spans="2:19" ht="11.1" customHeight="1" x14ac:dyDescent="0.3"/>
    <row r="4" spans="2:19" ht="11.1" customHeight="1" x14ac:dyDescent="0.3"/>
    <row r="5" spans="2:19" ht="11.1" customHeight="1" x14ac:dyDescent="0.3"/>
    <row r="6" spans="2:19" ht="6" customHeight="1" x14ac:dyDescent="0.3"/>
    <row r="7" spans="2:19" ht="6.6" customHeight="1" x14ac:dyDescent="0.3"/>
    <row r="8" spans="2:19" ht="13.2" x14ac:dyDescent="0.3">
      <c r="B8" s="41" t="s">
        <v>0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2:19" ht="6" customHeight="1" x14ac:dyDescent="0.3"/>
    <row r="10" spans="2:19" ht="13.2" x14ac:dyDescent="0.3">
      <c r="B10" s="35" t="s">
        <v>1</v>
      </c>
      <c r="C10" s="35"/>
      <c r="D10" s="35"/>
      <c r="E10" s="35"/>
      <c r="F10" s="35"/>
    </row>
    <row r="11" spans="2:19" ht="8.1" customHeight="1" x14ac:dyDescent="0.3"/>
    <row r="12" spans="2:19" ht="13.8" x14ac:dyDescent="0.3">
      <c r="B12" s="30" t="s">
        <v>2</v>
      </c>
      <c r="C12" s="30"/>
      <c r="D12" s="30"/>
      <c r="E12" s="30"/>
      <c r="F12" s="31"/>
      <c r="G12" s="31"/>
      <c r="H12" s="31"/>
      <c r="I12" s="31"/>
      <c r="J12" s="31"/>
      <c r="K12" s="31"/>
      <c r="L12" s="31"/>
      <c r="M12" s="42" t="s">
        <v>3</v>
      </c>
      <c r="N12" s="42"/>
      <c r="O12" s="31"/>
      <c r="P12" s="31"/>
      <c r="Q12" s="31"/>
      <c r="R12" s="31"/>
      <c r="S12" s="31"/>
    </row>
    <row r="13" spans="2:19" ht="13.8" x14ac:dyDescent="0.3">
      <c r="B13" s="30" t="s">
        <v>63</v>
      </c>
      <c r="C13" s="30"/>
      <c r="D13" s="30"/>
      <c r="E13" s="30"/>
      <c r="F13" s="30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2:19" ht="13.8" x14ac:dyDescent="0.3">
      <c r="B14" s="30" t="s">
        <v>4</v>
      </c>
      <c r="C14" s="30"/>
      <c r="D14" s="30"/>
      <c r="E14" s="30"/>
      <c r="F14" s="30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2:19" ht="13.8" x14ac:dyDescent="0.3">
      <c r="B15" s="30" t="s">
        <v>6</v>
      </c>
      <c r="C15" s="30"/>
      <c r="D15" s="30"/>
      <c r="E15" s="30"/>
      <c r="F15" s="30"/>
      <c r="G15" s="38"/>
      <c r="H15" s="38"/>
      <c r="I15" s="38"/>
      <c r="J15" s="38"/>
      <c r="K15" s="38"/>
      <c r="L15" s="38"/>
      <c r="M15" s="39" t="s">
        <v>30</v>
      </c>
      <c r="N15" s="39"/>
      <c r="O15" s="40"/>
      <c r="P15" s="40"/>
      <c r="Q15" s="40"/>
      <c r="R15" s="40"/>
      <c r="S15" s="40"/>
    </row>
    <row r="16" spans="2:19" ht="13.8" x14ac:dyDescent="0.3">
      <c r="B16" s="30" t="s">
        <v>5</v>
      </c>
      <c r="C16" s="30"/>
      <c r="D16" s="30"/>
      <c r="E16" s="30"/>
      <c r="F16" s="30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2:19" ht="7.2" customHeight="1" x14ac:dyDescent="0.3"/>
    <row r="18" spans="2:19" ht="3.9" customHeight="1" x14ac:dyDescent="0.3"/>
    <row r="19" spans="2:19" ht="14.4" x14ac:dyDescent="0.3">
      <c r="B19" s="35" t="s">
        <v>12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2:19" ht="5.0999999999999996" customHeight="1" x14ac:dyDescent="0.3"/>
    <row r="21" spans="2:19" ht="15.9" customHeight="1" x14ac:dyDescent="0.3">
      <c r="B21" s="30" t="s">
        <v>11</v>
      </c>
      <c r="C21" s="30"/>
      <c r="D21" s="30"/>
      <c r="E21" s="30"/>
      <c r="F21" s="30"/>
    </row>
    <row r="22" spans="2:19" ht="13.8" x14ac:dyDescent="0.3">
      <c r="C22" s="4" t="str">
        <f>IF(P22="","","X")</f>
        <v/>
      </c>
      <c r="E22" s="1" t="s">
        <v>7</v>
      </c>
      <c r="G22" s="3"/>
      <c r="H22" s="3"/>
      <c r="I22" s="3"/>
      <c r="J22" s="3"/>
      <c r="K22" s="3"/>
      <c r="L22" s="3"/>
      <c r="M22" s="3"/>
      <c r="N22" s="33" t="s">
        <v>8</v>
      </c>
      <c r="O22" s="33"/>
      <c r="P22" s="34"/>
      <c r="Q22" s="34"/>
      <c r="R22" s="34"/>
      <c r="S22" s="34"/>
    </row>
    <row r="23" spans="2:19" ht="3" customHeight="1" x14ac:dyDescent="0.3"/>
    <row r="24" spans="2:19" ht="13.8" x14ac:dyDescent="0.3">
      <c r="C24" s="4" t="str">
        <f>IF(P24="","","X")</f>
        <v/>
      </c>
      <c r="E24" s="1" t="s">
        <v>9</v>
      </c>
      <c r="G24" s="3"/>
      <c r="H24" s="3"/>
      <c r="I24" s="3"/>
      <c r="J24" s="3"/>
      <c r="K24" s="3"/>
      <c r="L24" s="3"/>
      <c r="M24" s="3"/>
      <c r="N24" s="33" t="s">
        <v>8</v>
      </c>
      <c r="O24" s="33"/>
      <c r="P24" s="34"/>
      <c r="Q24" s="34"/>
      <c r="R24" s="34"/>
      <c r="S24" s="34"/>
    </row>
    <row r="25" spans="2:19" ht="3" customHeight="1" x14ac:dyDescent="0.3"/>
    <row r="26" spans="2:19" ht="13.8" x14ac:dyDescent="0.3">
      <c r="C26" s="4" t="str">
        <f>IF(P26="","","X")</f>
        <v/>
      </c>
      <c r="E26" s="1" t="s">
        <v>10</v>
      </c>
      <c r="G26" s="31"/>
      <c r="H26" s="31"/>
      <c r="I26" s="31"/>
      <c r="J26" s="31"/>
      <c r="K26" s="31"/>
      <c r="L26" s="31"/>
      <c r="M26" s="31"/>
      <c r="N26" s="33" t="s">
        <v>8</v>
      </c>
      <c r="O26" s="33"/>
      <c r="P26" s="34"/>
      <c r="Q26" s="34"/>
      <c r="R26" s="34"/>
      <c r="S26" s="34"/>
    </row>
    <row r="28" spans="2:19" ht="13.8" x14ac:dyDescent="0.3">
      <c r="B28" s="30" t="s">
        <v>13</v>
      </c>
      <c r="C28" s="30"/>
      <c r="D28" s="30"/>
      <c r="E28" s="30"/>
      <c r="F28" s="30"/>
      <c r="G28" s="4" t="str">
        <f>IF(M28="","","X")</f>
        <v/>
      </c>
      <c r="I28" s="39" t="s">
        <v>14</v>
      </c>
      <c r="J28" s="39"/>
      <c r="K28" s="39"/>
      <c r="L28" s="39"/>
      <c r="M28" s="46"/>
      <c r="N28" s="46"/>
      <c r="O28" s="46"/>
      <c r="P28" s="46"/>
    </row>
    <row r="29" spans="2:19" ht="3" customHeight="1" x14ac:dyDescent="0.3"/>
    <row r="30" spans="2:19" ht="13.8" x14ac:dyDescent="0.3">
      <c r="B30" s="30" t="s">
        <v>15</v>
      </c>
      <c r="C30" s="30"/>
      <c r="D30" s="30"/>
      <c r="E30" s="30"/>
      <c r="F30" s="30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pans="2:19" ht="3" customHeight="1" x14ac:dyDescent="0.3"/>
    <row r="32" spans="2:19" ht="13.8" x14ac:dyDescent="0.2">
      <c r="C32" s="32" t="s">
        <v>16</v>
      </c>
      <c r="D32" s="32"/>
      <c r="E32" s="32"/>
      <c r="F32" s="32"/>
      <c r="G32" s="32"/>
      <c r="H32" s="43"/>
      <c r="I32" s="43"/>
      <c r="J32" s="43"/>
      <c r="K32" s="45">
        <f>TABLAS!B98</f>
        <v>0.26</v>
      </c>
      <c r="L32" s="45"/>
      <c r="M32" s="45"/>
      <c r="N32" s="33" t="s">
        <v>8</v>
      </c>
      <c r="O32" s="33"/>
      <c r="P32" s="44" t="str">
        <f>IF(H32="","",H32*K32)</f>
        <v/>
      </c>
      <c r="Q32" s="44"/>
      <c r="R32" s="44"/>
      <c r="S32" s="44"/>
    </row>
    <row r="33" spans="2:19" ht="13.8" x14ac:dyDescent="0.3">
      <c r="C33" s="32" t="s">
        <v>17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 t="s">
        <v>8</v>
      </c>
      <c r="O33" s="33"/>
      <c r="P33" s="34"/>
      <c r="Q33" s="34"/>
      <c r="R33" s="34"/>
      <c r="S33" s="34"/>
    </row>
    <row r="34" spans="2:19" ht="9.6" customHeight="1" x14ac:dyDescent="0.3"/>
    <row r="35" spans="2:19" ht="5.0999999999999996" customHeight="1" x14ac:dyDescent="0.3"/>
    <row r="36" spans="2:19" ht="12" customHeight="1" x14ac:dyDescent="0.3">
      <c r="B36" s="35" t="s">
        <v>18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2:19" ht="9.6" customHeight="1" x14ac:dyDescent="0.3"/>
    <row r="38" spans="2:19" ht="13.2" x14ac:dyDescent="0.2">
      <c r="B38" s="30" t="s">
        <v>71</v>
      </c>
      <c r="C38" s="30"/>
      <c r="D38" s="22"/>
      <c r="E38" s="28" t="s">
        <v>19</v>
      </c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36" t="s">
        <v>8</v>
      </c>
      <c r="Q38" s="36"/>
      <c r="R38" s="37" t="str">
        <f>IF(G38="","",TABLAS!D176)</f>
        <v/>
      </c>
      <c r="S38" s="37"/>
    </row>
    <row r="39" spans="2:19" ht="13.2" x14ac:dyDescent="0.2">
      <c r="B39" s="30" t="s">
        <v>71</v>
      </c>
      <c r="C39" s="30"/>
      <c r="D39" s="22"/>
      <c r="E39" s="28" t="s">
        <v>19</v>
      </c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36" t="s">
        <v>8</v>
      </c>
      <c r="Q39" s="36"/>
      <c r="R39" s="37" t="str">
        <f>IF(G39="","",TABLAS!D177)</f>
        <v/>
      </c>
      <c r="S39" s="37"/>
    </row>
    <row r="40" spans="2:19" ht="13.2" x14ac:dyDescent="0.2">
      <c r="B40" s="30" t="s">
        <v>71</v>
      </c>
      <c r="C40" s="30"/>
      <c r="D40" s="22"/>
      <c r="E40" s="28" t="s">
        <v>19</v>
      </c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36" t="s">
        <v>8</v>
      </c>
      <c r="Q40" s="36"/>
      <c r="R40" s="37" t="str">
        <f>IF(G40="","",TABLAS!D178)</f>
        <v/>
      </c>
      <c r="S40" s="37"/>
    </row>
    <row r="41" spans="2:19" ht="13.2" x14ac:dyDescent="0.2">
      <c r="B41" s="30" t="s">
        <v>71</v>
      </c>
      <c r="C41" s="30"/>
      <c r="D41" s="22"/>
      <c r="E41" s="28" t="s">
        <v>19</v>
      </c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36" t="s">
        <v>8</v>
      </c>
      <c r="Q41" s="36"/>
      <c r="R41" s="37" t="str">
        <f>IF(G41="","",TABLAS!D179)</f>
        <v/>
      </c>
      <c r="S41" s="37"/>
    </row>
    <row r="42" spans="2:19" ht="9.9" customHeight="1" x14ac:dyDescent="0.3"/>
    <row r="43" spans="2:19" ht="6" customHeight="1" x14ac:dyDescent="0.3"/>
    <row r="44" spans="2:19" ht="13.2" x14ac:dyDescent="0.3">
      <c r="B44" s="6" t="s">
        <v>25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2:19" ht="8.1" customHeight="1" x14ac:dyDescent="0.3"/>
    <row r="46" spans="2:19" ht="13.2" x14ac:dyDescent="0.3">
      <c r="B46" s="32" t="s">
        <v>24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2:19" ht="13.8" x14ac:dyDescent="0.3">
      <c r="B47" s="59" t="s">
        <v>20</v>
      </c>
      <c r="C47" s="59"/>
      <c r="D47" s="60"/>
      <c r="E47" s="60"/>
      <c r="F47" s="5" t="s">
        <v>21</v>
      </c>
      <c r="G47" s="61"/>
      <c r="H47" s="61"/>
      <c r="I47" s="61"/>
      <c r="K47" s="50"/>
      <c r="L47" s="50"/>
      <c r="M47" s="50"/>
      <c r="N47" s="33" t="s">
        <v>8</v>
      </c>
      <c r="O47" s="33"/>
      <c r="P47" s="44" t="str">
        <f>IF(G47="","",IF(D47="","",G47*D47))</f>
        <v/>
      </c>
      <c r="Q47" s="44"/>
      <c r="R47" s="44"/>
      <c r="S47" s="44"/>
    </row>
    <row r="48" spans="2:19" ht="6" customHeight="1" x14ac:dyDescent="0.3">
      <c r="N48" s="62" t="str">
        <f>IF(G47&gt;TABLAS!B99,"Se hace constar, a título informativo, que el importe consignado en este apartado, supera el máximo establecido en el R.D. 462/2002 de 24 de Mayo","")</f>
        <v/>
      </c>
      <c r="O48" s="62"/>
      <c r="P48" s="62"/>
      <c r="Q48" s="62"/>
      <c r="R48" s="62"/>
      <c r="S48" s="62"/>
    </row>
    <row r="49" spans="2:19" ht="13.2" x14ac:dyDescent="0.3">
      <c r="B49" s="32" t="s">
        <v>26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N49" s="62"/>
      <c r="O49" s="62"/>
      <c r="P49" s="62"/>
      <c r="Q49" s="62"/>
      <c r="R49" s="62"/>
      <c r="S49" s="62"/>
    </row>
    <row r="50" spans="2:19" ht="13.8" x14ac:dyDescent="0.2">
      <c r="B50" s="59" t="s">
        <v>27</v>
      </c>
      <c r="C50" s="59"/>
      <c r="D50" s="60"/>
      <c r="E50" s="60"/>
      <c r="F50" s="5" t="s">
        <v>21</v>
      </c>
      <c r="G50" s="51">
        <f>TABLAS!B101</f>
        <v>18.7</v>
      </c>
      <c r="H50" s="51"/>
      <c r="I50" s="51"/>
      <c r="J50" s="51"/>
      <c r="K50" s="50"/>
      <c r="L50" s="50"/>
      <c r="M50" s="50"/>
      <c r="N50" s="33" t="s">
        <v>8</v>
      </c>
      <c r="O50" s="33"/>
      <c r="P50" s="44" t="str">
        <f>IF(D50="","",D50*G50)</f>
        <v/>
      </c>
      <c r="Q50" s="44"/>
      <c r="R50" s="44"/>
      <c r="S50" s="44"/>
    </row>
    <row r="51" spans="2:19" ht="13.8" x14ac:dyDescent="0.2">
      <c r="B51" s="59" t="s">
        <v>28</v>
      </c>
      <c r="C51" s="59"/>
      <c r="D51" s="60"/>
      <c r="E51" s="60"/>
      <c r="F51" s="5" t="s">
        <v>21</v>
      </c>
      <c r="G51" s="49">
        <f>TABLAS!B101</f>
        <v>18.7</v>
      </c>
      <c r="H51" s="49"/>
      <c r="I51" s="49"/>
      <c r="J51" s="49"/>
      <c r="K51" s="50"/>
      <c r="L51" s="50"/>
      <c r="M51" s="50"/>
      <c r="N51" s="33" t="s">
        <v>8</v>
      </c>
      <c r="O51" s="33"/>
      <c r="P51" s="44" t="str">
        <f>IF(D51="","",D51*G51)</f>
        <v/>
      </c>
      <c r="Q51" s="44"/>
      <c r="R51" s="44"/>
      <c r="S51" s="44"/>
    </row>
    <row r="52" spans="2:19" ht="13.2" x14ac:dyDescent="0.3"/>
    <row r="53" spans="2:19" ht="5.0999999999999996" customHeight="1" x14ac:dyDescent="0.3"/>
    <row r="54" spans="2:19" ht="12" customHeight="1" x14ac:dyDescent="0.3">
      <c r="F54" s="23"/>
      <c r="G54" s="23"/>
      <c r="H54" s="23"/>
      <c r="I54" s="23"/>
      <c r="J54" s="48" t="s">
        <v>31</v>
      </c>
      <c r="K54" s="48"/>
      <c r="L54" s="48"/>
      <c r="M54" s="48"/>
      <c r="N54" s="48"/>
      <c r="P54" s="58" t="str">
        <f>IF(TABLAS!B185="","",IF(TABLAS!B185=0,"",TABLAS!B185))</f>
        <v/>
      </c>
      <c r="Q54" s="58"/>
      <c r="R54" s="58"/>
      <c r="S54" s="58"/>
    </row>
    <row r="55" spans="2:19" ht="12" customHeight="1" x14ac:dyDescent="0.3">
      <c r="F55" s="48" t="str">
        <f>IF(O55="","","RETENCIÓN IRPF (sobre dietas")</f>
        <v/>
      </c>
      <c r="G55" s="48"/>
      <c r="H55" s="48"/>
      <c r="I55" s="48"/>
      <c r="J55" s="48"/>
      <c r="K55" s="48"/>
      <c r="L55" s="48"/>
      <c r="M55" s="48"/>
      <c r="N55" s="48"/>
      <c r="O55" s="24" t="str">
        <f>IF(TABLAS!E176="","",TABLAS!E176)</f>
        <v/>
      </c>
      <c r="P55" s="52" t="str">
        <f>IF(TABLAS!F176="","",TABLAS!F176)</f>
        <v/>
      </c>
      <c r="Q55" s="52"/>
      <c r="R55" s="52"/>
      <c r="S55" s="52"/>
    </row>
    <row r="56" spans="2:19" ht="12" customHeight="1" x14ac:dyDescent="0.3">
      <c r="F56" s="48" t="str">
        <f>IF(O56="","","RETENCIÓN IRPF (sobre dietas")</f>
        <v/>
      </c>
      <c r="G56" s="48"/>
      <c r="H56" s="48"/>
      <c r="I56" s="48"/>
      <c r="J56" s="48"/>
      <c r="K56" s="48"/>
      <c r="L56" s="48"/>
      <c r="M56" s="48"/>
      <c r="N56" s="48"/>
      <c r="O56" s="24" t="str">
        <f>IF(TABLAS!E177="","",TABLAS!E177)</f>
        <v/>
      </c>
      <c r="P56" s="52" t="str">
        <f>IF(TABLAS!F177="","",TABLAS!F177)</f>
        <v/>
      </c>
      <c r="Q56" s="52"/>
      <c r="R56" s="52"/>
      <c r="S56" s="52"/>
    </row>
    <row r="57" spans="2:19" ht="13.2" x14ac:dyDescent="0.3">
      <c r="F57" s="48" t="str">
        <f>IF(O57="","","RETENCIÓN IRPF (sobre dietas")</f>
        <v/>
      </c>
      <c r="G57" s="48"/>
      <c r="H57" s="48"/>
      <c r="I57" s="48"/>
      <c r="J57" s="48"/>
      <c r="K57" s="48"/>
      <c r="L57" s="48"/>
      <c r="M57" s="48"/>
      <c r="N57" s="48"/>
      <c r="O57" s="24" t="str">
        <f>IF(TABLAS!E178="","",TABLAS!E178)</f>
        <v/>
      </c>
      <c r="P57" s="52" t="str">
        <f>IF(TABLAS!F178="","",TABLAS!F178)</f>
        <v/>
      </c>
      <c r="Q57" s="52"/>
      <c r="R57" s="52"/>
      <c r="S57" s="52"/>
    </row>
    <row r="58" spans="2:19" ht="13.2" x14ac:dyDescent="0.3">
      <c r="F58" s="48" t="str">
        <f>IF(O58="","","RETENCIÓN IRPF (sobre dietas")</f>
        <v/>
      </c>
      <c r="G58" s="48"/>
      <c r="H58" s="48"/>
      <c r="I58" s="48"/>
      <c r="J58" s="48"/>
      <c r="K58" s="48"/>
      <c r="L58" s="48"/>
      <c r="M58" s="48"/>
      <c r="N58" s="48"/>
      <c r="O58" s="24" t="str">
        <f>IF(TABLAS!E179="","",TABLAS!E179)</f>
        <v/>
      </c>
      <c r="P58" s="52" t="str">
        <f>IF(TABLAS!F179="","",TABLAS!F179)</f>
        <v/>
      </c>
      <c r="Q58" s="52"/>
      <c r="R58" s="52"/>
      <c r="S58" s="52"/>
    </row>
    <row r="59" spans="2:19" ht="12" customHeight="1" x14ac:dyDescent="0.3">
      <c r="F59" s="23"/>
      <c r="G59" s="23"/>
      <c r="H59" s="23"/>
      <c r="I59" s="23"/>
      <c r="J59" s="48" t="s">
        <v>36</v>
      </c>
      <c r="K59" s="48"/>
      <c r="L59" s="48"/>
      <c r="M59" s="48"/>
      <c r="N59" s="48"/>
      <c r="O59" s="6"/>
      <c r="P59" s="47" t="str">
        <f>IF(P54="","",P54-SUM(P55:S57))</f>
        <v/>
      </c>
      <c r="Q59" s="47"/>
      <c r="R59" s="47"/>
      <c r="S59" s="47"/>
    </row>
    <row r="61" spans="2:19" ht="12" customHeight="1" x14ac:dyDescent="0.3">
      <c r="H61" s="1" t="s">
        <v>32</v>
      </c>
      <c r="I61" s="54"/>
      <c r="J61" s="54"/>
      <c r="K61" s="54"/>
      <c r="L61" s="54"/>
      <c r="M61" s="54"/>
      <c r="N61" s="2" t="s">
        <v>33</v>
      </c>
      <c r="O61" s="55"/>
      <c r="P61" s="55"/>
      <c r="Q61" s="55"/>
      <c r="R61" s="55"/>
      <c r="S61" s="55"/>
    </row>
    <row r="63" spans="2:19" ht="9.9" customHeight="1" x14ac:dyDescent="0.3">
      <c r="M63" s="57"/>
      <c r="N63" s="57"/>
      <c r="O63" s="57"/>
      <c r="P63" s="57"/>
      <c r="Q63" s="57"/>
      <c r="R63" s="57"/>
      <c r="S63" s="57"/>
    </row>
    <row r="64" spans="2:19" ht="9.9" customHeight="1" x14ac:dyDescent="0.3">
      <c r="M64" s="57"/>
      <c r="N64" s="57"/>
      <c r="O64" s="57"/>
      <c r="P64" s="57"/>
      <c r="Q64" s="57"/>
      <c r="R64" s="57"/>
      <c r="S64" s="57"/>
    </row>
    <row r="65" spans="1:20" ht="9.9" customHeight="1" x14ac:dyDescent="0.3">
      <c r="M65" s="57"/>
      <c r="N65" s="57"/>
      <c r="O65" s="57"/>
      <c r="P65" s="57"/>
      <c r="Q65" s="57"/>
      <c r="R65" s="57"/>
      <c r="S65" s="57"/>
    </row>
    <row r="66" spans="1:20" ht="5.0999999999999996" customHeight="1" x14ac:dyDescent="0.3">
      <c r="M66" s="2"/>
      <c r="N66" s="2"/>
      <c r="O66" s="2"/>
      <c r="P66" s="2"/>
      <c r="Q66" s="2"/>
      <c r="R66" s="2"/>
      <c r="S66" s="2"/>
    </row>
    <row r="67" spans="1:20" ht="12" customHeight="1" x14ac:dyDescent="0.3">
      <c r="A67" s="27" t="s">
        <v>125</v>
      </c>
      <c r="K67" s="1" t="s">
        <v>34</v>
      </c>
      <c r="M67" s="56"/>
      <c r="N67" s="56"/>
      <c r="O67" s="56"/>
      <c r="P67" s="56"/>
      <c r="Q67" s="56"/>
      <c r="R67" s="56"/>
      <c r="S67" s="56"/>
    </row>
    <row r="68" spans="1:20" ht="5.0999999999999996" customHeight="1" x14ac:dyDescent="0.3"/>
    <row r="69" spans="1:20" ht="8.1" customHeight="1" x14ac:dyDescent="0.3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</row>
    <row r="70" spans="1:20" ht="8.1" customHeight="1" x14ac:dyDescent="0.3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</row>
    <row r="71" spans="1:20" ht="3" customHeight="1" x14ac:dyDescent="0.3"/>
    <row r="72" spans="1:20" ht="6.6" customHeight="1" x14ac:dyDescent="0.3"/>
    <row r="73" spans="1:20" ht="13.2" x14ac:dyDescent="0.3"/>
  </sheetData>
  <sheetProtection algorithmName="SHA-512" hashValue="vPJW78Yi65XH/76kZQhWF9qVfxfobxjMqmwR42QVbotR7474gNMYV+4ZHYrba/zyfkfVsxmU+owsjwfPIF9GnA==" saltValue="4Gr+nWrOopowghblZ1awKQ==" spinCount="100000" sheet="1" objects="1" scenarios="1" selectLockedCells="1"/>
  <mergeCells count="98">
    <mergeCell ref="R41:S41"/>
    <mergeCell ref="B51:C51"/>
    <mergeCell ref="D51:E51"/>
    <mergeCell ref="B49:L49"/>
    <mergeCell ref="B50:C50"/>
    <mergeCell ref="D50:E50"/>
    <mergeCell ref="N48:S49"/>
    <mergeCell ref="P39:Q39"/>
    <mergeCell ref="R39:S39"/>
    <mergeCell ref="F56:N56"/>
    <mergeCell ref="P56:S56"/>
    <mergeCell ref="P54:S54"/>
    <mergeCell ref="P55:S55"/>
    <mergeCell ref="N47:O47"/>
    <mergeCell ref="P47:S47"/>
    <mergeCell ref="K47:M47"/>
    <mergeCell ref="P40:Q40"/>
    <mergeCell ref="R40:S40"/>
    <mergeCell ref="B46:L46"/>
    <mergeCell ref="B47:C47"/>
    <mergeCell ref="D47:E47"/>
    <mergeCell ref="G47:I47"/>
    <mergeCell ref="P41:Q41"/>
    <mergeCell ref="A69:T69"/>
    <mergeCell ref="A70:T70"/>
    <mergeCell ref="I61:M61"/>
    <mergeCell ref="O61:S61"/>
    <mergeCell ref="M67:S67"/>
    <mergeCell ref="M63:S65"/>
    <mergeCell ref="P59:S59"/>
    <mergeCell ref="J54:N54"/>
    <mergeCell ref="J59:N59"/>
    <mergeCell ref="F55:N55"/>
    <mergeCell ref="N50:O50"/>
    <mergeCell ref="P50:S50"/>
    <mergeCell ref="G51:J51"/>
    <mergeCell ref="K51:M51"/>
    <mergeCell ref="N51:O51"/>
    <mergeCell ref="P51:S51"/>
    <mergeCell ref="G50:J50"/>
    <mergeCell ref="K50:M50"/>
    <mergeCell ref="F58:N58"/>
    <mergeCell ref="P58:S58"/>
    <mergeCell ref="F57:N57"/>
    <mergeCell ref="P57:S57"/>
    <mergeCell ref="B19:S19"/>
    <mergeCell ref="B21:F21"/>
    <mergeCell ref="B30:F30"/>
    <mergeCell ref="G30:S30"/>
    <mergeCell ref="C32:G32"/>
    <mergeCell ref="H32:J32"/>
    <mergeCell ref="N32:O32"/>
    <mergeCell ref="P32:S32"/>
    <mergeCell ref="K32:M32"/>
    <mergeCell ref="B28:F28"/>
    <mergeCell ref="I28:L28"/>
    <mergeCell ref="M28:P28"/>
    <mergeCell ref="N22:O22"/>
    <mergeCell ref="P22:S22"/>
    <mergeCell ref="N24:O24"/>
    <mergeCell ref="P24:S24"/>
    <mergeCell ref="B10:F10"/>
    <mergeCell ref="B8:S8"/>
    <mergeCell ref="F12:L12"/>
    <mergeCell ref="M12:N12"/>
    <mergeCell ref="O12:S12"/>
    <mergeCell ref="B12:E12"/>
    <mergeCell ref="B16:F16"/>
    <mergeCell ref="B15:F15"/>
    <mergeCell ref="G14:S14"/>
    <mergeCell ref="G15:L15"/>
    <mergeCell ref="M15:N15"/>
    <mergeCell ref="O15:S15"/>
    <mergeCell ref="B13:F13"/>
    <mergeCell ref="G13:S13"/>
    <mergeCell ref="E38:F38"/>
    <mergeCell ref="G38:O38"/>
    <mergeCell ref="B38:C38"/>
    <mergeCell ref="C33:M33"/>
    <mergeCell ref="N33:O33"/>
    <mergeCell ref="P33:S33"/>
    <mergeCell ref="B36:L36"/>
    <mergeCell ref="N26:O26"/>
    <mergeCell ref="P26:S26"/>
    <mergeCell ref="G26:M26"/>
    <mergeCell ref="P38:Q38"/>
    <mergeCell ref="R38:S38"/>
    <mergeCell ref="G16:S16"/>
    <mergeCell ref="B14:F14"/>
    <mergeCell ref="E39:F39"/>
    <mergeCell ref="G39:O39"/>
    <mergeCell ref="E40:F40"/>
    <mergeCell ref="G40:O40"/>
    <mergeCell ref="B41:C41"/>
    <mergeCell ref="E41:F41"/>
    <mergeCell ref="G41:O41"/>
    <mergeCell ref="B39:C39"/>
    <mergeCell ref="B40:C40"/>
  </mergeCells>
  <conditionalFormatting sqref="P55:S58">
    <cfRule type="expression" dxfId="0" priority="1">
      <formula>F55=""</formula>
    </cfRule>
  </conditionalFormatting>
  <dataValidations count="1">
    <dataValidation type="list" allowBlank="1" showInputMessage="1" showErrorMessage="1" sqref="G13:S13" xr:uid="{00000000-0002-0000-0000-000000000000}">
      <formula1>TIPOS</formula1>
    </dataValidation>
  </dataValidations>
  <pageMargins left="0.51181102362204722" right="0.39370078740157483" top="0.31496062992125984" bottom="0.31496062992125984" header="0.23622047244094491" footer="0.27559055118110237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A1822E-211C-40D9-A366-290168A181FC}">
          <x14:formula1>
            <xm:f>INDIRECT(TABLAS!$A$172)</xm:f>
          </x14:formula1>
          <xm:sqref>G38:O41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98:AT185"/>
  <sheetViews>
    <sheetView zoomScale="85" zoomScaleNormal="85" workbookViewId="0"/>
  </sheetViews>
  <sheetFormatPr baseColWidth="10" defaultColWidth="10.88671875" defaultRowHeight="24.9" customHeight="1" x14ac:dyDescent="0.3"/>
  <cols>
    <col min="1" max="1" width="77.44140625" style="7" customWidth="1"/>
    <col min="2" max="2" width="10.88671875" style="8"/>
    <col min="3" max="6" width="10.88671875" style="7"/>
    <col min="7" max="7" width="10.88671875" style="7" customWidth="1"/>
    <col min="8" max="16384" width="10.88671875" style="7"/>
  </cols>
  <sheetData>
    <row r="98" spans="1:9" ht="24.9" customHeight="1" x14ac:dyDescent="0.3">
      <c r="A98" s="7" t="s">
        <v>22</v>
      </c>
      <c r="B98" s="8">
        <v>0.26</v>
      </c>
    </row>
    <row r="99" spans="1:9" ht="24.9" customHeight="1" x14ac:dyDescent="0.3">
      <c r="A99" s="7" t="s">
        <v>23</v>
      </c>
      <c r="B99" s="8">
        <v>65.97</v>
      </c>
    </row>
    <row r="100" spans="1:9" ht="24.9" customHeight="1" x14ac:dyDescent="0.3">
      <c r="A100" s="7" t="s">
        <v>37</v>
      </c>
      <c r="B100" s="8">
        <v>25</v>
      </c>
    </row>
    <row r="101" spans="1:9" ht="24.9" customHeight="1" x14ac:dyDescent="0.3">
      <c r="A101" s="7" t="s">
        <v>29</v>
      </c>
      <c r="B101" s="8">
        <v>18.7</v>
      </c>
    </row>
    <row r="105" spans="1:9" ht="24.9" customHeight="1" x14ac:dyDescent="0.3">
      <c r="A105" s="16" t="s">
        <v>96</v>
      </c>
      <c r="B105" s="17" t="s">
        <v>66</v>
      </c>
      <c r="C105" s="17" t="s">
        <v>95</v>
      </c>
      <c r="G105" s="15"/>
      <c r="H105" s="17"/>
      <c r="I105" s="17"/>
    </row>
    <row r="106" spans="1:9" ht="24.9" customHeight="1" x14ac:dyDescent="0.3">
      <c r="A106" s="16" t="s">
        <v>97</v>
      </c>
      <c r="B106" s="17" t="s">
        <v>67</v>
      </c>
      <c r="C106" s="17" t="s">
        <v>73</v>
      </c>
      <c r="G106" s="16"/>
      <c r="H106" s="17"/>
      <c r="I106" s="17"/>
    </row>
    <row r="107" spans="1:9" ht="24.9" customHeight="1" x14ac:dyDescent="0.3">
      <c r="A107" s="16" t="s">
        <v>98</v>
      </c>
      <c r="B107" s="17" t="s">
        <v>65</v>
      </c>
      <c r="C107" s="17" t="s">
        <v>72</v>
      </c>
      <c r="G107" s="16"/>
      <c r="H107" s="17"/>
      <c r="I107" s="17"/>
    </row>
    <row r="108" spans="1:9" ht="24.9" customHeight="1" x14ac:dyDescent="0.3">
      <c r="A108" s="15" t="s">
        <v>99</v>
      </c>
      <c r="B108" s="17" t="s">
        <v>64</v>
      </c>
      <c r="C108" s="17" t="s">
        <v>90</v>
      </c>
      <c r="G108" s="16"/>
      <c r="H108" s="17"/>
      <c r="I108" s="17"/>
    </row>
    <row r="109" spans="1:9" ht="24.9" customHeight="1" x14ac:dyDescent="0.3">
      <c r="A109" s="16" t="s">
        <v>100</v>
      </c>
      <c r="B109" s="17" t="s">
        <v>68</v>
      </c>
      <c r="C109" s="17" t="s">
        <v>74</v>
      </c>
      <c r="G109" s="16"/>
      <c r="H109" s="17"/>
      <c r="I109" s="17"/>
    </row>
    <row r="110" spans="1:9" ht="24.9" customHeight="1" x14ac:dyDescent="0.3">
      <c r="A110" s="16" t="s">
        <v>101</v>
      </c>
      <c r="B110" s="17" t="s">
        <v>70</v>
      </c>
      <c r="C110" s="17" t="s">
        <v>75</v>
      </c>
      <c r="G110" s="16"/>
      <c r="H110" s="17"/>
      <c r="I110" s="17"/>
    </row>
    <row r="111" spans="1:9" ht="24.9" customHeight="1" x14ac:dyDescent="0.3">
      <c r="A111" s="16" t="s">
        <v>107</v>
      </c>
      <c r="B111" s="17" t="s">
        <v>105</v>
      </c>
      <c r="C111" s="17" t="s">
        <v>106</v>
      </c>
      <c r="G111" s="16"/>
      <c r="H111" s="17"/>
      <c r="I111" s="17"/>
    </row>
    <row r="112" spans="1:9" ht="24.9" customHeight="1" x14ac:dyDescent="0.3">
      <c r="A112" s="16" t="s">
        <v>104</v>
      </c>
      <c r="B112" s="17" t="s">
        <v>69</v>
      </c>
      <c r="C112" s="17" t="s">
        <v>94</v>
      </c>
      <c r="G112" s="16"/>
      <c r="H112" s="17"/>
      <c r="I112" s="17"/>
    </row>
    <row r="114" spans="1:4" ht="24.9" customHeight="1" x14ac:dyDescent="0.3">
      <c r="A114" s="13" t="s">
        <v>39</v>
      </c>
    </row>
    <row r="115" spans="1:4" ht="24.9" customHeight="1" x14ac:dyDescent="0.3">
      <c r="A115" s="9" t="s">
        <v>109</v>
      </c>
      <c r="B115" s="10">
        <v>40</v>
      </c>
      <c r="C115" s="11">
        <v>0.02</v>
      </c>
      <c r="D115" s="12">
        <f t="shared" ref="D115:D121" si="0">B115*C115</f>
        <v>0.8</v>
      </c>
    </row>
    <row r="116" spans="1:4" ht="24.9" customHeight="1" x14ac:dyDescent="0.3">
      <c r="A116" s="9" t="s">
        <v>111</v>
      </c>
      <c r="B116" s="10">
        <v>60</v>
      </c>
      <c r="C116" s="11">
        <v>0.02</v>
      </c>
      <c r="D116" s="12">
        <f t="shared" si="0"/>
        <v>1.2</v>
      </c>
    </row>
    <row r="117" spans="1:4" ht="24.9" customHeight="1" x14ac:dyDescent="0.3">
      <c r="A117" s="9" t="s">
        <v>110</v>
      </c>
      <c r="B117" s="10">
        <v>80</v>
      </c>
      <c r="C117" s="11">
        <v>0.02</v>
      </c>
      <c r="D117" s="12">
        <f t="shared" si="0"/>
        <v>1.6</v>
      </c>
    </row>
    <row r="118" spans="1:4" ht="24.9" customHeight="1" x14ac:dyDescent="0.3">
      <c r="A118" s="9" t="s">
        <v>112</v>
      </c>
      <c r="B118" s="10">
        <v>101</v>
      </c>
      <c r="C118" s="11">
        <v>0.02</v>
      </c>
      <c r="D118" s="12">
        <f t="shared" si="0"/>
        <v>2.02</v>
      </c>
    </row>
    <row r="119" spans="1:4" ht="24.9" customHeight="1" x14ac:dyDescent="0.3">
      <c r="A119" s="9" t="s">
        <v>113</v>
      </c>
      <c r="B119" s="10">
        <v>120</v>
      </c>
      <c r="C119" s="11">
        <v>0.02</v>
      </c>
      <c r="D119" s="12">
        <f t="shared" si="0"/>
        <v>2.4</v>
      </c>
    </row>
    <row r="120" spans="1:4" ht="24.9" customHeight="1" x14ac:dyDescent="0.3">
      <c r="A120" s="9" t="s">
        <v>114</v>
      </c>
      <c r="B120" s="10">
        <v>29</v>
      </c>
      <c r="C120" s="11">
        <v>0.02</v>
      </c>
      <c r="D120" s="12">
        <f t="shared" ref="D120" si="1">B120*C120</f>
        <v>0.57999999999999996</v>
      </c>
    </row>
    <row r="121" spans="1:4" ht="24.9" customHeight="1" x14ac:dyDescent="0.3">
      <c r="A121" s="9" t="s">
        <v>124</v>
      </c>
      <c r="B121" s="10">
        <v>10</v>
      </c>
      <c r="C121" s="11">
        <v>0.02</v>
      </c>
      <c r="D121" s="12">
        <f t="shared" si="0"/>
        <v>0.2</v>
      </c>
    </row>
    <row r="122" spans="1:4" ht="24.9" customHeight="1" x14ac:dyDescent="0.3">
      <c r="A122" s="13" t="s">
        <v>40</v>
      </c>
    </row>
    <row r="123" spans="1:4" ht="24.9" customHeight="1" x14ac:dyDescent="0.3">
      <c r="A123" s="9" t="s">
        <v>109</v>
      </c>
      <c r="B123" s="10">
        <v>40</v>
      </c>
      <c r="C123" s="11">
        <v>0.02</v>
      </c>
      <c r="D123" s="12">
        <f t="shared" ref="D123:D129" si="2">B123*C123</f>
        <v>0.8</v>
      </c>
    </row>
    <row r="124" spans="1:4" ht="24.9" customHeight="1" x14ac:dyDescent="0.3">
      <c r="A124" s="9" t="s">
        <v>111</v>
      </c>
      <c r="B124" s="10">
        <v>60</v>
      </c>
      <c r="C124" s="11">
        <v>0.02</v>
      </c>
      <c r="D124" s="12">
        <f t="shared" si="2"/>
        <v>1.2</v>
      </c>
    </row>
    <row r="125" spans="1:4" ht="24.9" customHeight="1" x14ac:dyDescent="0.3">
      <c r="A125" s="9" t="s">
        <v>110</v>
      </c>
      <c r="B125" s="10">
        <v>80</v>
      </c>
      <c r="C125" s="11">
        <v>0.02</v>
      </c>
      <c r="D125" s="12">
        <f t="shared" si="2"/>
        <v>1.6</v>
      </c>
    </row>
    <row r="126" spans="1:4" ht="24.9" customHeight="1" x14ac:dyDescent="0.3">
      <c r="A126" s="9" t="s">
        <v>115</v>
      </c>
      <c r="B126" s="10">
        <v>118</v>
      </c>
      <c r="C126" s="11">
        <v>0.02</v>
      </c>
      <c r="D126" s="12">
        <f t="shared" si="2"/>
        <v>2.36</v>
      </c>
    </row>
    <row r="127" spans="1:4" ht="24.9" customHeight="1" x14ac:dyDescent="0.3">
      <c r="A127" s="9" t="s">
        <v>116</v>
      </c>
      <c r="B127" s="10">
        <v>147</v>
      </c>
      <c r="C127" s="11">
        <v>0.02</v>
      </c>
      <c r="D127" s="12">
        <f t="shared" si="2"/>
        <v>2.94</v>
      </c>
    </row>
    <row r="128" spans="1:4" ht="24.9" customHeight="1" x14ac:dyDescent="0.3">
      <c r="A128" s="9" t="s">
        <v>114</v>
      </c>
      <c r="B128" s="10">
        <v>29</v>
      </c>
      <c r="C128" s="11">
        <v>0.02</v>
      </c>
      <c r="D128" s="12">
        <f t="shared" ref="D128" si="3">B128*C128</f>
        <v>0.57999999999999996</v>
      </c>
    </row>
    <row r="129" spans="1:4" ht="24.9" customHeight="1" x14ac:dyDescent="0.3">
      <c r="A129" s="9" t="s">
        <v>123</v>
      </c>
      <c r="B129" s="10">
        <v>10</v>
      </c>
      <c r="C129" s="11">
        <v>0.02</v>
      </c>
      <c r="D129" s="12">
        <f t="shared" si="2"/>
        <v>0.2</v>
      </c>
    </row>
    <row r="130" spans="1:4" ht="24.9" customHeight="1" x14ac:dyDescent="0.3">
      <c r="A130" s="13" t="s">
        <v>41</v>
      </c>
    </row>
    <row r="131" spans="1:4" ht="24.9" customHeight="1" x14ac:dyDescent="0.3">
      <c r="A131" s="9" t="s">
        <v>42</v>
      </c>
      <c r="B131" s="10">
        <v>72</v>
      </c>
      <c r="C131" s="11">
        <v>0.15</v>
      </c>
      <c r="D131" s="12">
        <f>B131*C131</f>
        <v>10.799999999999999</v>
      </c>
    </row>
    <row r="132" spans="1:4" ht="24.9" customHeight="1" x14ac:dyDescent="0.3">
      <c r="A132" s="9" t="s">
        <v>43</v>
      </c>
      <c r="B132" s="10">
        <v>261</v>
      </c>
      <c r="C132" s="11">
        <v>0.15</v>
      </c>
      <c r="D132" s="12">
        <f>B132*C132</f>
        <v>39.15</v>
      </c>
    </row>
    <row r="133" spans="1:4" ht="24.9" customHeight="1" x14ac:dyDescent="0.3">
      <c r="A133" s="9" t="s">
        <v>44</v>
      </c>
      <c r="B133" s="10">
        <v>40</v>
      </c>
      <c r="C133" s="11">
        <v>0.02</v>
      </c>
      <c r="D133" s="12">
        <f>B133*C133</f>
        <v>0.8</v>
      </c>
    </row>
    <row r="134" spans="1:4" ht="24.9" customHeight="1" x14ac:dyDescent="0.3">
      <c r="A134" s="13" t="s">
        <v>45</v>
      </c>
    </row>
    <row r="135" spans="1:4" ht="24.9" customHeight="1" x14ac:dyDescent="0.3">
      <c r="A135" s="9" t="s">
        <v>76</v>
      </c>
      <c r="B135" s="10">
        <v>72</v>
      </c>
      <c r="C135" s="11">
        <v>0.15</v>
      </c>
      <c r="D135" s="12">
        <f>B135*C135</f>
        <v>10.799999999999999</v>
      </c>
    </row>
    <row r="136" spans="1:4" ht="24.9" customHeight="1" x14ac:dyDescent="0.3">
      <c r="A136" s="13" t="s">
        <v>46</v>
      </c>
    </row>
    <row r="137" spans="1:4" ht="24.9" customHeight="1" x14ac:dyDescent="0.3">
      <c r="A137" s="9" t="s">
        <v>55</v>
      </c>
      <c r="B137" s="10">
        <v>200</v>
      </c>
      <c r="C137" s="11">
        <v>0.15</v>
      </c>
      <c r="D137" s="12">
        <f t="shared" ref="D137:D149" si="4">B137*C137</f>
        <v>30</v>
      </c>
    </row>
    <row r="138" spans="1:4" ht="24.9" customHeight="1" x14ac:dyDescent="0.3">
      <c r="A138" s="14" t="s">
        <v>54</v>
      </c>
      <c r="B138" s="10">
        <v>84</v>
      </c>
      <c r="C138" s="11">
        <v>0.15</v>
      </c>
      <c r="D138" s="12">
        <f t="shared" si="4"/>
        <v>12.6</v>
      </c>
    </row>
    <row r="139" spans="1:4" ht="24.9" customHeight="1" x14ac:dyDescent="0.3">
      <c r="A139" s="14" t="s">
        <v>53</v>
      </c>
      <c r="B139" s="10">
        <v>168</v>
      </c>
      <c r="C139" s="11">
        <v>0.15</v>
      </c>
      <c r="D139" s="12">
        <f t="shared" si="4"/>
        <v>25.2</v>
      </c>
    </row>
    <row r="140" spans="1:4" ht="24.9" customHeight="1" x14ac:dyDescent="0.3">
      <c r="A140" s="14" t="s">
        <v>49</v>
      </c>
      <c r="B140" s="10">
        <v>264</v>
      </c>
      <c r="C140" s="11">
        <v>0.15</v>
      </c>
      <c r="D140" s="12">
        <f t="shared" si="4"/>
        <v>39.6</v>
      </c>
    </row>
    <row r="141" spans="1:4" ht="24.9" customHeight="1" x14ac:dyDescent="0.3">
      <c r="A141" s="14" t="s">
        <v>47</v>
      </c>
      <c r="B141" s="10">
        <v>320</v>
      </c>
      <c r="C141" s="11">
        <v>0.15</v>
      </c>
      <c r="D141" s="12">
        <f t="shared" si="4"/>
        <v>48</v>
      </c>
    </row>
    <row r="142" spans="1:4" ht="24.9" customHeight="1" x14ac:dyDescent="0.3">
      <c r="A142" s="14" t="s">
        <v>51</v>
      </c>
      <c r="B142" s="10">
        <v>200</v>
      </c>
      <c r="C142" s="11">
        <v>0.15</v>
      </c>
      <c r="D142" s="12">
        <f t="shared" si="4"/>
        <v>30</v>
      </c>
    </row>
    <row r="143" spans="1:4" ht="24.9" customHeight="1" x14ac:dyDescent="0.3">
      <c r="A143" s="14" t="s">
        <v>50</v>
      </c>
      <c r="B143" s="10">
        <v>396</v>
      </c>
      <c r="C143" s="11">
        <v>0.15</v>
      </c>
      <c r="D143" s="12">
        <f t="shared" si="4"/>
        <v>59.4</v>
      </c>
    </row>
    <row r="144" spans="1:4" ht="24.9" customHeight="1" x14ac:dyDescent="0.3">
      <c r="A144" s="14" t="s">
        <v>48</v>
      </c>
      <c r="B144" s="10">
        <v>480</v>
      </c>
      <c r="C144" s="11">
        <v>0.15</v>
      </c>
      <c r="D144" s="12">
        <f t="shared" si="4"/>
        <v>72</v>
      </c>
    </row>
    <row r="145" spans="1:4" ht="24.9" customHeight="1" x14ac:dyDescent="0.3">
      <c r="A145" s="14" t="s">
        <v>52</v>
      </c>
      <c r="B145" s="10">
        <v>300</v>
      </c>
      <c r="C145" s="11">
        <v>0.15</v>
      </c>
      <c r="D145" s="12">
        <f t="shared" si="4"/>
        <v>45</v>
      </c>
    </row>
    <row r="146" spans="1:4" ht="24.9" customHeight="1" x14ac:dyDescent="0.3">
      <c r="A146" s="14" t="s">
        <v>38</v>
      </c>
      <c r="B146" s="10">
        <v>25</v>
      </c>
      <c r="C146" s="11">
        <v>0</v>
      </c>
      <c r="D146" s="12">
        <f t="shared" si="4"/>
        <v>0</v>
      </c>
    </row>
    <row r="147" spans="1:4" ht="24.9" customHeight="1" x14ac:dyDescent="0.3">
      <c r="A147" s="14" t="s">
        <v>91</v>
      </c>
      <c r="B147" s="10">
        <v>528</v>
      </c>
      <c r="C147" s="11">
        <v>0.15</v>
      </c>
      <c r="D147" s="12">
        <f t="shared" si="4"/>
        <v>79.2</v>
      </c>
    </row>
    <row r="148" spans="1:4" ht="24.9" customHeight="1" x14ac:dyDescent="0.3">
      <c r="A148" s="14" t="s">
        <v>92</v>
      </c>
      <c r="B148" s="10">
        <v>640</v>
      </c>
      <c r="C148" s="11">
        <v>0.15</v>
      </c>
      <c r="D148" s="12">
        <f t="shared" si="4"/>
        <v>96</v>
      </c>
    </row>
    <row r="149" spans="1:4" ht="24.9" customHeight="1" x14ac:dyDescent="0.3">
      <c r="A149" s="14" t="s">
        <v>93</v>
      </c>
      <c r="B149" s="10">
        <v>400</v>
      </c>
      <c r="C149" s="11">
        <v>0.15</v>
      </c>
      <c r="D149" s="12">
        <f t="shared" si="4"/>
        <v>60</v>
      </c>
    </row>
    <row r="150" spans="1:4" ht="24.9" customHeight="1" x14ac:dyDescent="0.3">
      <c r="A150" s="13" t="s">
        <v>56</v>
      </c>
    </row>
    <row r="151" spans="1:4" ht="24.9" customHeight="1" x14ac:dyDescent="0.3">
      <c r="A151" s="9" t="s">
        <v>102</v>
      </c>
      <c r="B151" s="10">
        <v>158</v>
      </c>
      <c r="C151" s="11">
        <v>0.15</v>
      </c>
      <c r="D151" s="12">
        <f t="shared" ref="D151:D156" si="5">B151*C151</f>
        <v>23.7</v>
      </c>
    </row>
    <row r="152" spans="1:4" ht="24.9" customHeight="1" x14ac:dyDescent="0.3">
      <c r="A152" s="9" t="s">
        <v>103</v>
      </c>
      <c r="B152" s="10">
        <v>237</v>
      </c>
      <c r="C152" s="11">
        <v>0.15</v>
      </c>
      <c r="D152" s="12">
        <f t="shared" si="5"/>
        <v>35.549999999999997</v>
      </c>
    </row>
    <row r="153" spans="1:4" ht="24.9" customHeight="1" x14ac:dyDescent="0.3">
      <c r="A153" s="9" t="s">
        <v>57</v>
      </c>
      <c r="B153" s="10">
        <v>212</v>
      </c>
      <c r="C153" s="11">
        <v>0.15</v>
      </c>
      <c r="D153" s="12">
        <f t="shared" si="5"/>
        <v>31.799999999999997</v>
      </c>
    </row>
    <row r="154" spans="1:4" ht="24.9" customHeight="1" x14ac:dyDescent="0.3">
      <c r="A154" s="9" t="s">
        <v>58</v>
      </c>
      <c r="B154" s="10">
        <v>318</v>
      </c>
      <c r="C154" s="11">
        <v>0.15</v>
      </c>
      <c r="D154" s="12">
        <f t="shared" si="5"/>
        <v>47.699999999999996</v>
      </c>
    </row>
    <row r="155" spans="1:4" ht="24.9" customHeight="1" x14ac:dyDescent="0.3">
      <c r="A155" s="9" t="s">
        <v>59</v>
      </c>
      <c r="B155" s="10">
        <v>265</v>
      </c>
      <c r="C155" s="11">
        <v>0.15</v>
      </c>
      <c r="D155" s="12">
        <f t="shared" si="5"/>
        <v>39.75</v>
      </c>
    </row>
    <row r="156" spans="1:4" ht="24.9" customHeight="1" x14ac:dyDescent="0.3">
      <c r="A156" s="9" t="s">
        <v>60</v>
      </c>
      <c r="B156" s="10">
        <v>397.5</v>
      </c>
      <c r="C156" s="11">
        <v>0.15</v>
      </c>
      <c r="D156" s="12">
        <f t="shared" si="5"/>
        <v>59.625</v>
      </c>
    </row>
    <row r="157" spans="1:4" ht="24.9" customHeight="1" x14ac:dyDescent="0.3">
      <c r="A157" s="13" t="s">
        <v>108</v>
      </c>
      <c r="B157" s="25"/>
      <c r="C157" s="26"/>
      <c r="D157" s="8"/>
    </row>
    <row r="158" spans="1:4" ht="24.9" customHeight="1" x14ac:dyDescent="0.3">
      <c r="A158" s="9" t="s">
        <v>117</v>
      </c>
      <c r="B158" s="10">
        <v>40</v>
      </c>
      <c r="C158" s="11">
        <v>0.02</v>
      </c>
      <c r="D158" s="12">
        <f>B158*C158</f>
        <v>0.8</v>
      </c>
    </row>
    <row r="159" spans="1:4" ht="24.9" customHeight="1" x14ac:dyDescent="0.3">
      <c r="A159" s="9" t="s">
        <v>118</v>
      </c>
      <c r="B159" s="10">
        <v>60</v>
      </c>
      <c r="C159" s="11">
        <v>0.02</v>
      </c>
      <c r="D159" s="12">
        <f>B159*C159</f>
        <v>1.2</v>
      </c>
    </row>
    <row r="160" spans="1:4" ht="24.9" customHeight="1" x14ac:dyDescent="0.3">
      <c r="A160" s="9" t="s">
        <v>119</v>
      </c>
      <c r="B160" s="10">
        <v>80</v>
      </c>
      <c r="C160" s="11">
        <v>0.02</v>
      </c>
      <c r="D160" s="12">
        <f>B160*C160</f>
        <v>1.6</v>
      </c>
    </row>
    <row r="161" spans="1:46" ht="24.9" customHeight="1" x14ac:dyDescent="0.3">
      <c r="A161" s="9" t="s">
        <v>112</v>
      </c>
      <c r="B161" s="10">
        <v>101</v>
      </c>
      <c r="C161" s="11">
        <v>0.02</v>
      </c>
      <c r="D161" s="12">
        <f t="shared" ref="D161:D163" si="6">B161*C161</f>
        <v>2.02</v>
      </c>
    </row>
    <row r="162" spans="1:46" ht="24.9" customHeight="1" x14ac:dyDescent="0.3">
      <c r="A162" s="9" t="s">
        <v>120</v>
      </c>
      <c r="B162" s="10">
        <v>120</v>
      </c>
      <c r="C162" s="11">
        <v>0.02</v>
      </c>
      <c r="D162" s="12">
        <f t="shared" si="6"/>
        <v>2.4</v>
      </c>
    </row>
    <row r="163" spans="1:46" ht="24.9" customHeight="1" x14ac:dyDescent="0.3">
      <c r="A163" s="9" t="s">
        <v>114</v>
      </c>
      <c r="B163" s="10">
        <v>29</v>
      </c>
      <c r="C163" s="11">
        <v>0.02</v>
      </c>
      <c r="D163" s="12">
        <f t="shared" si="6"/>
        <v>0.57999999999999996</v>
      </c>
    </row>
    <row r="164" spans="1:46" ht="24.9" customHeight="1" x14ac:dyDescent="0.3">
      <c r="A164" s="9" t="s">
        <v>121</v>
      </c>
      <c r="B164" s="10">
        <v>90</v>
      </c>
      <c r="C164" s="11">
        <v>0.15</v>
      </c>
      <c r="D164" s="12">
        <f>B164*C164</f>
        <v>13.5</v>
      </c>
    </row>
    <row r="165" spans="1:46" ht="24.9" customHeight="1" x14ac:dyDescent="0.3">
      <c r="A165" s="9" t="s">
        <v>122</v>
      </c>
      <c r="B165" s="10">
        <v>39</v>
      </c>
      <c r="C165" s="11">
        <v>0.15</v>
      </c>
      <c r="D165" s="12">
        <f>B165*C165</f>
        <v>5.85</v>
      </c>
    </row>
    <row r="166" spans="1:46" ht="24.9" customHeight="1" x14ac:dyDescent="0.3">
      <c r="A166" s="9" t="s">
        <v>123</v>
      </c>
      <c r="B166" s="10">
        <v>10</v>
      </c>
      <c r="C166" s="11">
        <v>0.02</v>
      </c>
      <c r="D166" s="12">
        <f t="shared" ref="D166" si="7">B166*C166</f>
        <v>0.2</v>
      </c>
    </row>
    <row r="167" spans="1:46" ht="24.9" customHeight="1" x14ac:dyDescent="0.3">
      <c r="A167" s="13" t="s">
        <v>61</v>
      </c>
    </row>
    <row r="168" spans="1:46" ht="24.9" customHeight="1" x14ac:dyDescent="0.3">
      <c r="A168" s="9" t="s">
        <v>62</v>
      </c>
      <c r="B168" s="10">
        <v>100</v>
      </c>
      <c r="C168" s="11">
        <v>0.15</v>
      </c>
      <c r="D168" s="12">
        <f t="shared" ref="D168" si="8">B168*C168</f>
        <v>15</v>
      </c>
    </row>
    <row r="172" spans="1:46" ht="24.9" customHeight="1" x14ac:dyDescent="0.3">
      <c r="A172" s="7" t="str">
        <f>IF('HOJA LIQUIDACIÓN'!G13="","",VLOOKUP('HOJA LIQUIDACIÓN'!G13,TIPOS2,2))</f>
        <v/>
      </c>
    </row>
    <row r="173" spans="1:46" ht="24.9" customHeight="1" x14ac:dyDescent="0.3">
      <c r="A173" s="7" t="str">
        <f>IF('HOJA LIQUIDACIÓN'!G13="","",VLOOKUP('HOJA LIQUIDACIÓN'!G13,TIPOS2,3))</f>
        <v/>
      </c>
    </row>
    <row r="174" spans="1:46" ht="24.9" customHeight="1" x14ac:dyDescent="0.3">
      <c r="B174" s="64" t="s">
        <v>82</v>
      </c>
      <c r="C174" s="65"/>
      <c r="D174" s="65"/>
      <c r="E174" s="65"/>
      <c r="F174" s="66"/>
      <c r="G174" s="64" t="s">
        <v>64</v>
      </c>
      <c r="H174" s="65"/>
      <c r="I174" s="65"/>
      <c r="J174" s="65"/>
      <c r="K174" s="66"/>
      <c r="L174" s="64" t="s">
        <v>65</v>
      </c>
      <c r="M174" s="65"/>
      <c r="N174" s="65"/>
      <c r="O174" s="65"/>
      <c r="P174" s="66"/>
      <c r="Q174" s="63" t="s">
        <v>66</v>
      </c>
      <c r="R174" s="63"/>
      <c r="S174" s="63"/>
      <c r="T174" s="63"/>
      <c r="U174" s="63"/>
      <c r="V174" s="63" t="s">
        <v>67</v>
      </c>
      <c r="W174" s="63"/>
      <c r="X174" s="63"/>
      <c r="Y174" s="63"/>
      <c r="Z174" s="63"/>
      <c r="AA174" s="63" t="s">
        <v>68</v>
      </c>
      <c r="AB174" s="63"/>
      <c r="AC174" s="63"/>
      <c r="AD174" s="63"/>
      <c r="AE174" s="63"/>
      <c r="AF174" s="63" t="s">
        <v>70</v>
      </c>
      <c r="AG174" s="63"/>
      <c r="AH174" s="63"/>
      <c r="AI174" s="63"/>
      <c r="AJ174" s="63"/>
      <c r="AK174" s="63" t="s">
        <v>105</v>
      </c>
      <c r="AL174" s="63"/>
      <c r="AM174" s="63"/>
      <c r="AN174" s="63"/>
      <c r="AO174" s="63"/>
      <c r="AP174" s="63" t="s">
        <v>69</v>
      </c>
      <c r="AQ174" s="63"/>
      <c r="AR174" s="63"/>
      <c r="AS174" s="63"/>
      <c r="AT174" s="63"/>
    </row>
    <row r="175" spans="1:46" ht="24.9" customHeight="1" x14ac:dyDescent="0.3">
      <c r="B175" s="12" t="s">
        <v>78</v>
      </c>
      <c r="C175" s="18" t="s">
        <v>35</v>
      </c>
      <c r="D175" s="18" t="s">
        <v>79</v>
      </c>
      <c r="E175" s="18" t="s">
        <v>80</v>
      </c>
      <c r="F175" s="18" t="s">
        <v>81</v>
      </c>
      <c r="G175" s="12" t="s">
        <v>78</v>
      </c>
      <c r="H175" s="18" t="s">
        <v>35</v>
      </c>
      <c r="I175" s="18" t="s">
        <v>79</v>
      </c>
      <c r="J175" s="18" t="s">
        <v>80</v>
      </c>
      <c r="K175" s="18" t="s">
        <v>81</v>
      </c>
      <c r="L175" s="12" t="s">
        <v>78</v>
      </c>
      <c r="M175" s="18" t="s">
        <v>35</v>
      </c>
      <c r="N175" s="18" t="s">
        <v>79</v>
      </c>
      <c r="O175" s="18" t="s">
        <v>80</v>
      </c>
      <c r="P175" s="18" t="s">
        <v>81</v>
      </c>
      <c r="Q175" s="12" t="s">
        <v>78</v>
      </c>
      <c r="R175" s="18" t="s">
        <v>35</v>
      </c>
      <c r="S175" s="18" t="s">
        <v>79</v>
      </c>
      <c r="T175" s="18" t="s">
        <v>80</v>
      </c>
      <c r="U175" s="18" t="s">
        <v>81</v>
      </c>
      <c r="V175" s="12" t="s">
        <v>78</v>
      </c>
      <c r="W175" s="18" t="s">
        <v>35</v>
      </c>
      <c r="X175" s="18" t="s">
        <v>79</v>
      </c>
      <c r="Y175" s="18" t="s">
        <v>80</v>
      </c>
      <c r="Z175" s="18" t="s">
        <v>81</v>
      </c>
      <c r="AA175" s="12" t="s">
        <v>78</v>
      </c>
      <c r="AB175" s="18" t="s">
        <v>35</v>
      </c>
      <c r="AC175" s="18" t="s">
        <v>79</v>
      </c>
      <c r="AD175" s="18" t="s">
        <v>80</v>
      </c>
      <c r="AE175" s="18" t="s">
        <v>81</v>
      </c>
      <c r="AF175" s="12" t="s">
        <v>78</v>
      </c>
      <c r="AG175" s="18" t="s">
        <v>35</v>
      </c>
      <c r="AH175" s="18" t="s">
        <v>79</v>
      </c>
      <c r="AI175" s="18" t="s">
        <v>80</v>
      </c>
      <c r="AJ175" s="18" t="s">
        <v>81</v>
      </c>
      <c r="AK175" s="12" t="s">
        <v>78</v>
      </c>
      <c r="AL175" s="18" t="s">
        <v>35</v>
      </c>
      <c r="AM175" s="18" t="s">
        <v>79</v>
      </c>
      <c r="AN175" s="18" t="s">
        <v>80</v>
      </c>
      <c r="AO175" s="18" t="s">
        <v>81</v>
      </c>
      <c r="AP175" s="12" t="s">
        <v>78</v>
      </c>
      <c r="AQ175" s="18" t="s">
        <v>35</v>
      </c>
      <c r="AR175" s="18" t="s">
        <v>79</v>
      </c>
      <c r="AS175" s="18" t="s">
        <v>80</v>
      </c>
      <c r="AT175" s="18" t="s">
        <v>81</v>
      </c>
    </row>
    <row r="176" spans="1:46" ht="24.9" customHeight="1" x14ac:dyDescent="0.3">
      <c r="A176" s="7" t="s">
        <v>77</v>
      </c>
      <c r="B176" s="19" t="str">
        <f>IF(MAX(G176,L176,Q176,V176,AA176,AF176,AK176,AP176)=0,"",MAX(G176,L176,Q176,V176,AA176,AF176,AK176,AP176))</f>
        <v/>
      </c>
      <c r="C176" s="19" t="str">
        <f t="shared" ref="C176:F176" si="9">IF(MAX(H176,M176,R176,W176,AB176,AG176,AL176,AQ176)=0,"",MAX(H176,M176,R176,W176,AB176,AG176,AL176,AQ176))</f>
        <v/>
      </c>
      <c r="D176" s="19" t="str">
        <f t="shared" si="9"/>
        <v/>
      </c>
      <c r="E176" s="19" t="str">
        <f t="shared" si="9"/>
        <v/>
      </c>
      <c r="F176" s="19" t="str">
        <f t="shared" si="9"/>
        <v/>
      </c>
      <c r="G176" s="19" t="str">
        <f>IF(G174=$A$172,IF('HOJA LIQUIDACIÓN'!$D38="","",'HOJA LIQUIDACIÓN'!$D38),"")</f>
        <v/>
      </c>
      <c r="H176" s="20" t="str">
        <f>IF('HOJA LIQUIDACIÓN'!$G$38="","",IF(G174=$A$172,VLOOKUP('HOJA LIQUIDACIÓN'!$G$38,EXAMENES2,2),""))</f>
        <v/>
      </c>
      <c r="I176" s="20" t="str">
        <f>IF(G176="",IF(H176="","",H176),G176*H176)</f>
        <v/>
      </c>
      <c r="J176" s="21" t="str">
        <f>IF('HOJA LIQUIDACIÓN'!$G$38="","",IF(G174=$A$172,VLOOKUP('HOJA LIQUIDACIÓN'!$G$38,EXAMENES2,3),""))</f>
        <v/>
      </c>
      <c r="K176" s="20" t="str">
        <f>IF(J176="","",J176*I176)</f>
        <v/>
      </c>
      <c r="L176" s="19" t="str">
        <f>IF(L174=$A$172,IF('HOJA LIQUIDACIÓN'!$D38="","",'HOJA LIQUIDACIÓN'!$D38),"")</f>
        <v/>
      </c>
      <c r="M176" s="20" t="str">
        <f>IF('HOJA LIQUIDACIÓN'!$G$38="","",IF(L174=$A$172,VLOOKUP('HOJA LIQUIDACIÓN'!G38,FORMATIVAS2,2),""))</f>
        <v/>
      </c>
      <c r="N176" s="20" t="str">
        <f>IF(L176="",IF(M176="","",M176),IF(L176&gt;3,3*M176,L176*M176))</f>
        <v/>
      </c>
      <c r="O176" s="21" t="str">
        <f>IF('HOJA LIQUIDACIÓN'!G38="","",IF(L174=A172,VLOOKUP('HOJA LIQUIDACIÓN'!G38,FORMATIVAS2,3),""))</f>
        <v/>
      </c>
      <c r="P176" s="20" t="str">
        <f>IF(O176="","",O176*N176)</f>
        <v/>
      </c>
      <c r="Q176" s="19" t="str">
        <f>IF(Q174=$A$172,IF('HOJA LIQUIDACIÓN'!$D38="","",'HOJA LIQUIDACIÓN'!$D38),"")</f>
        <v/>
      </c>
      <c r="R176" s="20" t="str">
        <f>IF('HOJA LIQUIDACIÓN'!$G$38="","",IF(Q174=$A$172,VLOOKUP('HOJA LIQUIDACIÓN'!$G$38,ARBITRAJE2,2),""))</f>
        <v/>
      </c>
      <c r="S176" s="20" t="str">
        <f>IF(Q176="",IF(R176="","",R176),Q176*R176)</f>
        <v/>
      </c>
      <c r="T176" s="21" t="str">
        <f>IF('HOJA LIQUIDACIÓN'!$G$38="","",IF(Q174=$A$172,VLOOKUP('HOJA LIQUIDACIÓN'!$G$38,ARBITRAJE2,3),""))</f>
        <v/>
      </c>
      <c r="U176" s="20" t="str">
        <f>IF(T176="","",T176*S176)</f>
        <v/>
      </c>
      <c r="V176" s="19" t="str">
        <f>IF(V174=$A$172,IF('HOJA LIQUIDACIÓN'!$D38="","",'HOJA LIQUIDACIÓN'!$D38),"")</f>
        <v/>
      </c>
      <c r="W176" s="20" t="str">
        <f>IF('HOJA LIQUIDACIÓN'!$G$38="","",IF(V174=$A$172,VLOOKUP('HOJA LIQUIDACIÓN'!$G$38,TRAIL2,2),""))</f>
        <v/>
      </c>
      <c r="X176" s="20" t="str">
        <f>IF(V176="",IF(W176="","",W176),V176*W176)</f>
        <v/>
      </c>
      <c r="Y176" s="21" t="str">
        <f>IF('HOJA LIQUIDACIÓN'!$G$38="","",IF(V174=$A$172,VLOOKUP('HOJA LIQUIDACIÓN'!$G$38,TRAIL2,3),""))</f>
        <v/>
      </c>
      <c r="Z176" s="20" t="str">
        <f>IF(Y176="","",Y176*X176)</f>
        <v/>
      </c>
      <c r="AA176" s="19" t="str">
        <f>IF(AA174=$A$172,IF('HOJA LIQUIDACIÓN'!$D38="","",'HOJA LIQUIDACIÓN'!$D38),"")</f>
        <v/>
      </c>
      <c r="AB176" s="20" t="str">
        <f>IF('HOJA LIQUIDACIÓN'!$G$38="","",IF(AA174=$A$172,VLOOKUP('HOJA LIQUIDACIÓN'!$G$38,RUTA2,2),""))</f>
        <v/>
      </c>
      <c r="AC176" s="20" t="str">
        <f>IF(AA176="",IF(AB176="","",AB176),AB176*AA176)</f>
        <v/>
      </c>
      <c r="AD176" s="21" t="str">
        <f>IF('HOJA LIQUIDACIÓN'!$G$38="","",IF(AA174=$A$172,VLOOKUP('HOJA LIQUIDACIÓN'!$G$38,RUTA2,3),""))</f>
        <v/>
      </c>
      <c r="AE176" s="20" t="str">
        <f>IF(AD176="","",AD176*AC176)</f>
        <v/>
      </c>
      <c r="AF176" s="19" t="str">
        <f>IF(AF174=$A$172,IF('HOJA LIQUIDACIÓN'!$D38="","",'HOJA LIQUIDACIÓN'!$D38),"")</f>
        <v/>
      </c>
      <c r="AG176" s="20" t="str">
        <f>IF('HOJA LIQUIDACIÓN'!$G$38="","",IF(AF174=$A$172,VLOOKUP('HOJA LIQUIDACIÓN'!$G$38,INSTALACIONES2,2),""))</f>
        <v/>
      </c>
      <c r="AH176" s="20" t="str">
        <f>IF(AF176="",IF(AG176="","",AG176),AG176*AF176)</f>
        <v/>
      </c>
      <c r="AI176" s="21" t="str">
        <f>IF('HOJA LIQUIDACIÓN'!$G$38="","",IF(AF174=$A$172,VLOOKUP('HOJA LIQUIDACIÓN'!$G$38,INSTALACIONES2,3),""))</f>
        <v/>
      </c>
      <c r="AJ176" s="20" t="str">
        <f>IF(AI176="","",AI176*AH176)</f>
        <v/>
      </c>
      <c r="AK176" s="19" t="str">
        <f>IF(AK174=$A$172,IF('HOJA LIQUIDACIÓN'!$D38="","",'HOJA LIQUIDACIÓN'!$D38),"")</f>
        <v/>
      </c>
      <c r="AL176" s="20" t="str">
        <f>IF('HOJA LIQUIDACIÓN'!$G$38="","",IF(AK174=$A$172,VLOOKUP('HOJA LIQUIDACIÓN'!$G$38,OPERADOR2,2),""))</f>
        <v/>
      </c>
      <c r="AM176" s="20" t="str">
        <f>IF(AK176="",IF(AL176="","",AL176),AL176*AK176)</f>
        <v/>
      </c>
      <c r="AN176" s="21" t="str">
        <f>IF('HOJA LIQUIDACIÓN'!$G$38="","",IF(AK174=$A$172,VLOOKUP('HOJA LIQUIDACIÓN'!$G$38,OPERADOR2,3),""))</f>
        <v/>
      </c>
      <c r="AO176" s="20" t="str">
        <f>IF(AN176="","",AN176*AM176)</f>
        <v/>
      </c>
      <c r="AP176" s="19" t="str">
        <f>IF(AP174=$A$172,IF('HOJA LIQUIDACIÓN'!$D38="","",'HOJA LIQUIDACIÓN'!$D38),"")</f>
        <v/>
      </c>
      <c r="AQ176" s="20" t="str">
        <f>IF('HOJA LIQUIDACIÓN'!$G$38="","",IF(AP174=$A$172,VLOOKUP('HOJA LIQUIDACIÓN'!$G$38,EMPRESASCHIPS2,2),""))</f>
        <v/>
      </c>
      <c r="AR176" s="20" t="str">
        <f>IF(AP176="",IF(AQ176="","",AQ176),AQ176*AP176)</f>
        <v/>
      </c>
      <c r="AS176" s="21" t="str">
        <f>IF('HOJA LIQUIDACIÓN'!$G$38="","",IF(AP174=$A$172,VLOOKUP('HOJA LIQUIDACIÓN'!$G$38,EMPRESASCHIPS2,3),""))</f>
        <v/>
      </c>
      <c r="AT176" s="20" t="str">
        <f>IF(AS176="","",AS176*AR176)</f>
        <v/>
      </c>
    </row>
    <row r="177" spans="1:46" ht="24.9" customHeight="1" x14ac:dyDescent="0.3">
      <c r="A177" s="7" t="s">
        <v>83</v>
      </c>
      <c r="B177" s="19" t="str">
        <f t="shared" ref="B177:B179" si="10">IF(MAX(G177,L177,Q177,V177,AA177,AF177,AK177,AP177)=0,"",MAX(G177,L177,Q177,V177,AA177,AF177,AK177,AP177))</f>
        <v/>
      </c>
      <c r="C177" s="19" t="str">
        <f t="shared" ref="C177:C179" si="11">IF(MAX(H177,M177,R177,W177,AB177,AG177,AL177,AQ177)=0,"",MAX(H177,M177,R177,W177,AB177,AG177,AL177,AQ177))</f>
        <v/>
      </c>
      <c r="D177" s="19" t="str">
        <f t="shared" ref="D177:D179" si="12">IF(MAX(I177,N177,S177,X177,AC177,AH177,AM177,AR177)=0,"",MAX(I177,N177,S177,X177,AC177,AH177,AM177,AR177))</f>
        <v/>
      </c>
      <c r="E177" s="19" t="str">
        <f t="shared" ref="E177:E179" si="13">IF(MAX(J177,O177,T177,Y177,AD177,AI177,AN177,AS177)=0,"",MAX(J177,O177,T177,Y177,AD177,AI177,AN177,AS177))</f>
        <v/>
      </c>
      <c r="F177" s="19" t="str">
        <f t="shared" ref="F177:F179" si="14">IF(MAX(K177,P177,U177,Z177,AE177,AJ177,AO177,AT177)=0,"",MAX(K177,P177,U177,Z177,AE177,AJ177,AO177,AT177))</f>
        <v/>
      </c>
      <c r="G177" s="19" t="str">
        <f>IF(G174=$A$172,IF('HOJA LIQUIDACIÓN'!$D39="","",'HOJA LIQUIDACIÓN'!$D39),"")</f>
        <v/>
      </c>
      <c r="H177" s="20" t="str">
        <f>IF('HOJA LIQUIDACIÓN'!$G$39="","",IF(G174=$A$172,VLOOKUP('HOJA LIQUIDACIÓN'!$G$39,EXAMENES2,2),""))</f>
        <v/>
      </c>
      <c r="I177" s="20" t="str">
        <f>IF(G177="",IF(H177="","",H177),G177*H177)</f>
        <v/>
      </c>
      <c r="J177" s="21" t="str">
        <f>IF('HOJA LIQUIDACIÓN'!$G$39="","",IF(G174=$A$172,VLOOKUP('HOJA LIQUIDACIÓN'!$G$39,EXAMENES2,3),""))</f>
        <v/>
      </c>
      <c r="K177" s="20" t="str">
        <f>IF(J177="","",J177*I177)</f>
        <v/>
      </c>
      <c r="L177" s="19" t="str">
        <f>IF(L174=$A$172,IF('HOJA LIQUIDACIÓN'!$D39="","",'HOJA LIQUIDACIÓN'!$D39),"")</f>
        <v/>
      </c>
      <c r="M177" s="20" t="str">
        <f>IF('HOJA LIQUIDACIÓN'!$G39="","",IF(L$174=$A$172,VLOOKUP('HOJA LIQUIDACIÓN'!G39,FORMATIVAS2,2),""))</f>
        <v/>
      </c>
      <c r="N177" s="20" t="str">
        <f t="shared" ref="N177:N179" si="15">IF(L177="",IF(M177="","",M177),IF(L177&gt;3,3*M177,L177*M177))</f>
        <v/>
      </c>
      <c r="O177" s="21" t="str">
        <f>IF('HOJA LIQUIDACIÓN'!G39="","",IF(L174=A172,VLOOKUP('HOJA LIQUIDACIÓN'!G39,FORMATIVAS2,3),""))</f>
        <v/>
      </c>
      <c r="P177" s="20" t="str">
        <f>IF(O177="","",O177*N177)</f>
        <v/>
      </c>
      <c r="Q177" s="19" t="str">
        <f>IF(Q174=$A$172,IF('HOJA LIQUIDACIÓN'!$D39="","",'HOJA LIQUIDACIÓN'!$D39),"")</f>
        <v/>
      </c>
      <c r="R177" s="20" t="str">
        <f>IF('HOJA LIQUIDACIÓN'!$G$39="","",IF(Q174=$A$172,VLOOKUP('HOJA LIQUIDACIÓN'!$G$39,ARBITRAJE2,2),""))</f>
        <v/>
      </c>
      <c r="S177" s="20" t="str">
        <f>IF(Q177="",IF(R177="","",R177),Q177*R177)</f>
        <v/>
      </c>
      <c r="T177" s="21" t="str">
        <f>IF('HOJA LIQUIDACIÓN'!$G$39="","",IF(Q174=$A$172,VLOOKUP('HOJA LIQUIDACIÓN'!$G$39,ARBITRAJE2,3),""))</f>
        <v/>
      </c>
      <c r="U177" s="20" t="str">
        <f>IF(T177="","",T177*S177)</f>
        <v/>
      </c>
      <c r="V177" s="19" t="str">
        <f>IF(V174=$A$172,IF('HOJA LIQUIDACIÓN'!$D39="","",'HOJA LIQUIDACIÓN'!$D39),"")</f>
        <v/>
      </c>
      <c r="W177" s="20" t="str">
        <f>IF('HOJA LIQUIDACIÓN'!$G$39="","",IF(V174=$A$172,VLOOKUP('HOJA LIQUIDACIÓN'!$G$39,TRAIL2,2),""))</f>
        <v/>
      </c>
      <c r="X177" s="20" t="str">
        <f>IF(V177="",IF(W177="","",W177),V177*W177)</f>
        <v/>
      </c>
      <c r="Y177" s="21" t="str">
        <f>IF('HOJA LIQUIDACIÓN'!$G$39="","",IF(V174=$A$172,VLOOKUP('HOJA LIQUIDACIÓN'!$G$39,TRAIL2,3),""))</f>
        <v/>
      </c>
      <c r="Z177" s="20" t="str">
        <f>IF(Y177="","",Y177*X177)</f>
        <v/>
      </c>
      <c r="AA177" s="19" t="str">
        <f>IF(AA174=$A$172,IF('HOJA LIQUIDACIÓN'!$D39="","",'HOJA LIQUIDACIÓN'!$D39),"")</f>
        <v/>
      </c>
      <c r="AB177" s="20" t="str">
        <f>IF('HOJA LIQUIDACIÓN'!$G$39="","",IF(AA174=$A$172,VLOOKUP('HOJA LIQUIDACIÓN'!$G$39,RUTA2,2),""))</f>
        <v/>
      </c>
      <c r="AC177" s="20" t="str">
        <f t="shared" ref="AC177:AC179" si="16">IF(AA177="",IF(AB177="","",AB177),AB177*AA177)</f>
        <v/>
      </c>
      <c r="AD177" s="21" t="str">
        <f>IF('HOJA LIQUIDACIÓN'!$G$39="","",IF(AA174=$A$172,VLOOKUP('HOJA LIQUIDACIÓN'!$G$39,RUTA2,3),""))</f>
        <v/>
      </c>
      <c r="AE177" s="20" t="str">
        <f>IF(AD177="","",AD177*AC177)</f>
        <v/>
      </c>
      <c r="AF177" s="19" t="str">
        <f>IF(AF174=$A$172,IF('HOJA LIQUIDACIÓN'!$D39="","",'HOJA LIQUIDACIÓN'!$D39),"")</f>
        <v/>
      </c>
      <c r="AG177" s="20" t="str">
        <f>IF('HOJA LIQUIDACIÓN'!$G$39="","",IF(AF174=$A$172,VLOOKUP('HOJA LIQUIDACIÓN'!$G$39,INSTALACIONES2,2),""))</f>
        <v/>
      </c>
      <c r="AH177" s="20" t="str">
        <f t="shared" ref="AH177:AH179" si="17">IF(AF177="",IF(AG177="","",AG177),AG177*AF177)</f>
        <v/>
      </c>
      <c r="AI177" s="21" t="str">
        <f>IF('HOJA LIQUIDACIÓN'!$G$39="","",IF(AF174=$A$172,VLOOKUP('HOJA LIQUIDACIÓN'!$G$39,INSTALACIONES2,3),""))</f>
        <v/>
      </c>
      <c r="AJ177" s="20" t="str">
        <f>IF(AI177="","",AI177*AH177)</f>
        <v/>
      </c>
      <c r="AK177" s="19" t="str">
        <f>IF(AK174=$A$172,IF('HOJA LIQUIDACIÓN'!$D39="","",'HOJA LIQUIDACIÓN'!$D39),"")</f>
        <v/>
      </c>
      <c r="AL177" s="20" t="str">
        <f>IF('HOJA LIQUIDACIÓN'!$G$39="","",IF(AK174=$A$172,VLOOKUP('HOJA LIQUIDACIÓN'!$G$39,OPERADOR2,2),""))</f>
        <v/>
      </c>
      <c r="AM177" s="20" t="str">
        <f t="shared" ref="AM177:AM179" si="18">IF(AK177="",IF(AL177="","",AL177),AL177*AK177)</f>
        <v/>
      </c>
      <c r="AN177" s="21" t="str">
        <f>IF('HOJA LIQUIDACIÓN'!$G$39="","",IF(AK174=$A$172,VLOOKUP('HOJA LIQUIDACIÓN'!$G$39,OPERADOR2,3),""))</f>
        <v/>
      </c>
      <c r="AO177" s="20" t="str">
        <f>IF(AN177="","",AN177*AM177)</f>
        <v/>
      </c>
      <c r="AP177" s="19" t="str">
        <f>IF(AP174=$A$172,IF('HOJA LIQUIDACIÓN'!$D39="","",'HOJA LIQUIDACIÓN'!$D39),"")</f>
        <v/>
      </c>
      <c r="AQ177" s="20" t="str">
        <f>IF('HOJA LIQUIDACIÓN'!$G$39="","",IF(AP174=$A$172,VLOOKUP('HOJA LIQUIDACIÓN'!$G$39,EMPRESASCHIPS2,2),""))</f>
        <v/>
      </c>
      <c r="AR177" s="20" t="str">
        <f t="shared" ref="AR177:AR179" si="19">IF(AP177="",IF(AQ177="","",AQ177),AQ177*AP177)</f>
        <v/>
      </c>
      <c r="AS177" s="21" t="str">
        <f>IF('HOJA LIQUIDACIÓN'!$G$39="","",IF(AP174=$A$172,VLOOKUP('HOJA LIQUIDACIÓN'!$G$39,EMPRESASCHIPS2,3),""))</f>
        <v/>
      </c>
      <c r="AT177" s="20" t="str">
        <f>IF(AS177="","",AS177*AR177)</f>
        <v/>
      </c>
    </row>
    <row r="178" spans="1:46" ht="24.9" customHeight="1" x14ac:dyDescent="0.3">
      <c r="A178" s="7" t="s">
        <v>84</v>
      </c>
      <c r="B178" s="19" t="str">
        <f t="shared" si="10"/>
        <v/>
      </c>
      <c r="C178" s="19" t="str">
        <f t="shared" si="11"/>
        <v/>
      </c>
      <c r="D178" s="19" t="str">
        <f t="shared" si="12"/>
        <v/>
      </c>
      <c r="E178" s="19" t="str">
        <f t="shared" si="13"/>
        <v/>
      </c>
      <c r="F178" s="19" t="str">
        <f t="shared" si="14"/>
        <v/>
      </c>
      <c r="G178" s="19" t="str">
        <f>IF(G174=$A$172,IF('HOJA LIQUIDACIÓN'!$D40="","",'HOJA LIQUIDACIÓN'!$D40),"")</f>
        <v/>
      </c>
      <c r="H178" s="20" t="str">
        <f>IF('HOJA LIQUIDACIÓN'!$G40="","",IF(G$174=$A$172,VLOOKUP('HOJA LIQUIDACIÓN'!$G40,EXAMENES2,2),""))</f>
        <v/>
      </c>
      <c r="I178" s="20" t="str">
        <f>IF(G178="",IF(H178="","",H178),G178*H178)</f>
        <v/>
      </c>
      <c r="J178" s="21" t="str">
        <f>IF('HOJA LIQUIDACIÓN'!$G40="","",IF(G$174=$A$172,VLOOKUP('HOJA LIQUIDACIÓN'!$G40,EXAMENES2,3),""))</f>
        <v/>
      </c>
      <c r="K178" s="20" t="str">
        <f>IF(J178="","",J178*I178)</f>
        <v/>
      </c>
      <c r="L178" s="19" t="str">
        <f>IF(L174=$A$172,IF('HOJA LIQUIDACIÓN'!$D40="","",'HOJA LIQUIDACIÓN'!$D40),"")</f>
        <v/>
      </c>
      <c r="M178" s="20" t="str">
        <f>IF('HOJA LIQUIDACIÓN'!$G40="","",IF(L$174=$A$172,VLOOKUP('HOJA LIQUIDACIÓN'!G40,FORMATIVAS2,2),""))</f>
        <v/>
      </c>
      <c r="N178" s="20" t="str">
        <f t="shared" si="15"/>
        <v/>
      </c>
      <c r="O178" s="21" t="str">
        <f>IF('HOJA LIQUIDACIÓN'!G40="","",IF(L175=A173,VLOOKUP('HOJA LIQUIDACIÓN'!G40,FORMATIVAS2,3),""))</f>
        <v/>
      </c>
      <c r="P178" s="20" t="str">
        <f>IF(O178="","",O178*N178)</f>
        <v/>
      </c>
      <c r="Q178" s="19" t="str">
        <f>IF(Q174=$A$172,IF('HOJA LIQUIDACIÓN'!$D40="","",'HOJA LIQUIDACIÓN'!$D40),"")</f>
        <v/>
      </c>
      <c r="R178" s="20" t="str">
        <f>IF('HOJA LIQUIDACIÓN'!$G40="","",IF(Q$174=$A$172,VLOOKUP('HOJA LIQUIDACIÓN'!$G40,ARBITRAJE2,2),""))</f>
        <v/>
      </c>
      <c r="S178" s="20" t="str">
        <f>IF(Q178="",IF(R178="","",R178),Q178*R178)</f>
        <v/>
      </c>
      <c r="T178" s="21" t="str">
        <f>IF('HOJA LIQUIDACIÓN'!$G40="","",IF(Q$174=$A$172,VLOOKUP('HOJA LIQUIDACIÓN'!$G40,ARBITRAJE2,3),""))</f>
        <v/>
      </c>
      <c r="U178" s="20" t="str">
        <f>IF(T178="","",T178*S178)</f>
        <v/>
      </c>
      <c r="V178" s="19" t="str">
        <f>IF(V174=$A$172,IF('HOJA LIQUIDACIÓN'!$D40="","",'HOJA LIQUIDACIÓN'!$D40),"")</f>
        <v/>
      </c>
      <c r="W178" s="20" t="str">
        <f>IF('HOJA LIQUIDACIÓN'!$G40="","",IF(V$174=$A$172,VLOOKUP('HOJA LIQUIDACIÓN'!$G40,TRAIL2,2),""))</f>
        <v/>
      </c>
      <c r="X178" s="20" t="str">
        <f>IF(V178="",IF(W178="","",W178),V178*W178)</f>
        <v/>
      </c>
      <c r="Y178" s="21" t="str">
        <f>IF('HOJA LIQUIDACIÓN'!$G40="","",IF(V$174=$A$172,VLOOKUP('HOJA LIQUIDACIÓN'!$G40,TRAIL2,3),""))</f>
        <v/>
      </c>
      <c r="Z178" s="20" t="str">
        <f>IF(Y178="","",Y178*X178)</f>
        <v/>
      </c>
      <c r="AA178" s="19" t="str">
        <f>IF(AA174=$A$172,IF('HOJA LIQUIDACIÓN'!$D40="","",'HOJA LIQUIDACIÓN'!$D40),"")</f>
        <v/>
      </c>
      <c r="AB178" s="20" t="str">
        <f>IF('HOJA LIQUIDACIÓN'!$G40="","",IF(AA$174=$A$172,VLOOKUP('HOJA LIQUIDACIÓN'!$G40,RUTA2,2),""))</f>
        <v/>
      </c>
      <c r="AC178" s="20" t="str">
        <f t="shared" si="16"/>
        <v/>
      </c>
      <c r="AD178" s="21" t="str">
        <f>IF('HOJA LIQUIDACIÓN'!$G40="","",IF(AA$174=$A$172,VLOOKUP('HOJA LIQUIDACIÓN'!$G40,RUTA2,3),""))</f>
        <v/>
      </c>
      <c r="AE178" s="20" t="str">
        <f>IF(AD178="","",AD178*AC178)</f>
        <v/>
      </c>
      <c r="AF178" s="19" t="str">
        <f>IF(AF174=$A$172,IF('HOJA LIQUIDACIÓN'!$D40="","",'HOJA LIQUIDACIÓN'!$D40),"")</f>
        <v/>
      </c>
      <c r="AG178" s="20" t="str">
        <f>IF('HOJA LIQUIDACIÓN'!$G40="","",IF(AF$174=$A$172,VLOOKUP('HOJA LIQUIDACIÓN'!$G40,INSTALACIONES2,2),""))</f>
        <v/>
      </c>
      <c r="AH178" s="20" t="str">
        <f t="shared" si="17"/>
        <v/>
      </c>
      <c r="AI178" s="21" t="str">
        <f>IF('HOJA LIQUIDACIÓN'!$G40="","",IF(AF$174=$A$172,VLOOKUP('HOJA LIQUIDACIÓN'!$G40,INSTALACIONES2,3),""))</f>
        <v/>
      </c>
      <c r="AJ178" s="20" t="str">
        <f>IF(AI178="","",AI178*AH178)</f>
        <v/>
      </c>
      <c r="AK178" s="19" t="str">
        <f>IF(AK174=$A$172,IF('HOJA LIQUIDACIÓN'!$D40="","",'HOJA LIQUIDACIÓN'!$D40),"")</f>
        <v/>
      </c>
      <c r="AL178" s="20" t="str">
        <f>IF('HOJA LIQUIDACIÓN'!$G40="","",IF(AK$174=$A$172,VLOOKUP('HOJA LIQUIDACIÓN'!$G40,OPERADOR2,2),""))</f>
        <v/>
      </c>
      <c r="AM178" s="20" t="str">
        <f t="shared" si="18"/>
        <v/>
      </c>
      <c r="AN178" s="21" t="str">
        <f>IF('HOJA LIQUIDACIÓN'!$G40="","",IF(AK$174=$A$172,VLOOKUP('HOJA LIQUIDACIÓN'!$G40,OPERADOR2,3),""))</f>
        <v/>
      </c>
      <c r="AO178" s="20" t="str">
        <f>IF(AN178="","",AN178*AM178)</f>
        <v/>
      </c>
      <c r="AP178" s="19" t="str">
        <f>IF(AP174=$A$172,IF('HOJA LIQUIDACIÓN'!$D40="","",'HOJA LIQUIDACIÓN'!$D40),"")</f>
        <v/>
      </c>
      <c r="AQ178" s="20" t="str">
        <f>IF('HOJA LIQUIDACIÓN'!$G40="","",IF(AP$174=$A$172,VLOOKUP('HOJA LIQUIDACIÓN'!$G40,EMPRESASCHIPS2,2),""))</f>
        <v/>
      </c>
      <c r="AR178" s="20" t="str">
        <f t="shared" si="19"/>
        <v/>
      </c>
      <c r="AS178" s="21" t="str">
        <f>IF('HOJA LIQUIDACIÓN'!$G40="","",IF(AP$174=$A$172,VLOOKUP('HOJA LIQUIDACIÓN'!$G40,EMPRESASCHIPS2,3),""))</f>
        <v/>
      </c>
      <c r="AT178" s="20" t="str">
        <f>IF(AS178="","",AS178*AR178)</f>
        <v/>
      </c>
    </row>
    <row r="179" spans="1:46" ht="24.9" customHeight="1" x14ac:dyDescent="0.3">
      <c r="A179" s="7" t="s">
        <v>85</v>
      </c>
      <c r="B179" s="19" t="str">
        <f t="shared" si="10"/>
        <v/>
      </c>
      <c r="C179" s="19" t="str">
        <f t="shared" si="11"/>
        <v/>
      </c>
      <c r="D179" s="19" t="str">
        <f t="shared" si="12"/>
        <v/>
      </c>
      <c r="E179" s="19" t="str">
        <f t="shared" si="13"/>
        <v/>
      </c>
      <c r="F179" s="19" t="str">
        <f t="shared" si="14"/>
        <v/>
      </c>
      <c r="G179" s="19" t="str">
        <f>IF(G174=$A$172,IF('HOJA LIQUIDACIÓN'!$D41="","",'HOJA LIQUIDACIÓN'!$D41),"")</f>
        <v/>
      </c>
      <c r="H179" s="20" t="str">
        <f>IF('HOJA LIQUIDACIÓN'!$G41="","",IF(G$174=$A$172,VLOOKUP('HOJA LIQUIDACIÓN'!$G41,EXAMENES2,2),""))</f>
        <v/>
      </c>
      <c r="I179" s="20" t="str">
        <f>IF(G179="",IF(H179="","",H179),G179*H179)</f>
        <v/>
      </c>
      <c r="J179" s="21" t="str">
        <f>IF('HOJA LIQUIDACIÓN'!$G41="","",IF(G$174=$A$172,VLOOKUP('HOJA LIQUIDACIÓN'!$G41,EXAMENES2,3),""))</f>
        <v/>
      </c>
      <c r="K179" s="20" t="str">
        <f>IF(J179="","",J179*I179)</f>
        <v/>
      </c>
      <c r="L179" s="19" t="str">
        <f>IF(L174=$A$172,IF('HOJA LIQUIDACIÓN'!$D41="","",'HOJA LIQUIDACIÓN'!$D41),"")</f>
        <v/>
      </c>
      <c r="M179" s="20" t="str">
        <f>IF('HOJA LIQUIDACIÓN'!$G41="","",IF(L$174=$A$172,VLOOKUP('HOJA LIQUIDACIÓN'!G41,FORMATIVAS2,2),""))</f>
        <v/>
      </c>
      <c r="N179" s="20" t="str">
        <f t="shared" si="15"/>
        <v/>
      </c>
      <c r="O179" s="21" t="str">
        <f>IF('HOJA LIQUIDACIÓN'!G41="","",IF(L176=A173,VLOOKUP('HOJA LIQUIDACIÓN'!G41,FORMATIVAS2,3),""))</f>
        <v/>
      </c>
      <c r="P179" s="20" t="str">
        <f>IF(O179="","",O179*N179)</f>
        <v/>
      </c>
      <c r="Q179" s="19" t="str">
        <f>IF(Q174=$A$172,IF('HOJA LIQUIDACIÓN'!$D41="","",'HOJA LIQUIDACIÓN'!$D41),"")</f>
        <v/>
      </c>
      <c r="R179" s="20" t="str">
        <f>IF('HOJA LIQUIDACIÓN'!$G41="","",IF(Q$174=$A$172,VLOOKUP('HOJA LIQUIDACIÓN'!$G41,ARBITRAJE2,2),""))</f>
        <v/>
      </c>
      <c r="S179" s="20" t="str">
        <f>IF(Q179="",IF(R179="","",R179),Q179*R179)</f>
        <v/>
      </c>
      <c r="T179" s="21" t="str">
        <f>IF('HOJA LIQUIDACIÓN'!$G41="","",IF(Q$174=$A$172,VLOOKUP('HOJA LIQUIDACIÓN'!$G41,ARBITRAJE2,3),""))</f>
        <v/>
      </c>
      <c r="U179" s="20" t="str">
        <f>IF(T179="","",T179*S179)</f>
        <v/>
      </c>
      <c r="V179" s="19" t="str">
        <f>IF(V174=$A$172,IF('HOJA LIQUIDACIÓN'!$D41="","",'HOJA LIQUIDACIÓN'!$D41),"")</f>
        <v/>
      </c>
      <c r="W179" s="20" t="str">
        <f>IF('HOJA LIQUIDACIÓN'!$G41="","",IF(V$174=$A$172,VLOOKUP('HOJA LIQUIDACIÓN'!$G41,TRAIL2,2),""))</f>
        <v/>
      </c>
      <c r="X179" s="20" t="str">
        <f>IF(V179="",IF(W179="","",W179),V179*W179)</f>
        <v/>
      </c>
      <c r="Y179" s="21" t="str">
        <f>IF('HOJA LIQUIDACIÓN'!$G41="","",IF(V$174=$A$172,VLOOKUP('HOJA LIQUIDACIÓN'!$G41,TRAIL2,3),""))</f>
        <v/>
      </c>
      <c r="Z179" s="20" t="str">
        <f>IF(Y179="","",Y179*X179)</f>
        <v/>
      </c>
      <c r="AA179" s="19" t="str">
        <f>IF(AA174=$A$172,IF('HOJA LIQUIDACIÓN'!$D41="","",'HOJA LIQUIDACIÓN'!$D41),"")</f>
        <v/>
      </c>
      <c r="AB179" s="20" t="str">
        <f>IF('HOJA LIQUIDACIÓN'!$G41="","",IF(AA$174=$A$172,VLOOKUP('HOJA LIQUIDACIÓN'!$G41,RUTA2,2),""))</f>
        <v/>
      </c>
      <c r="AC179" s="20" t="str">
        <f t="shared" si="16"/>
        <v/>
      </c>
      <c r="AD179" s="21" t="str">
        <f>IF('HOJA LIQUIDACIÓN'!$G41="","",IF(AA$174=$A$172,VLOOKUP('HOJA LIQUIDACIÓN'!$G41,RUTA2,3),""))</f>
        <v/>
      </c>
      <c r="AE179" s="20" t="str">
        <f>IF(AD179="","",AD179*AC179)</f>
        <v/>
      </c>
      <c r="AF179" s="19" t="str">
        <f>IF(AF174=$A$172,IF('HOJA LIQUIDACIÓN'!$D41="","",'HOJA LIQUIDACIÓN'!$D41),"")</f>
        <v/>
      </c>
      <c r="AG179" s="20" t="str">
        <f>IF('HOJA LIQUIDACIÓN'!$G41="","",IF(AF$174=$A$172,VLOOKUP('HOJA LIQUIDACIÓN'!$G41,INSTALACIONES2,2),""))</f>
        <v/>
      </c>
      <c r="AH179" s="20" t="str">
        <f t="shared" si="17"/>
        <v/>
      </c>
      <c r="AI179" s="21" t="str">
        <f>IF('HOJA LIQUIDACIÓN'!$G41="","",IF(AF$174=$A$172,VLOOKUP('HOJA LIQUIDACIÓN'!$G41,INSTALACIONES2,3),""))</f>
        <v/>
      </c>
      <c r="AJ179" s="20" t="str">
        <f>IF(AI179="","",AI179*AH179)</f>
        <v/>
      </c>
      <c r="AK179" s="19" t="str">
        <f>IF(AK174=$A$172,IF('HOJA LIQUIDACIÓN'!$D41="","",'HOJA LIQUIDACIÓN'!$D41),"")</f>
        <v/>
      </c>
      <c r="AL179" s="20" t="str">
        <f>IF('HOJA LIQUIDACIÓN'!$G41="","",IF(AK$174=$A$172,VLOOKUP('HOJA LIQUIDACIÓN'!$G41,OPERADOR2,2),""))</f>
        <v/>
      </c>
      <c r="AM179" s="20" t="str">
        <f t="shared" si="18"/>
        <v/>
      </c>
      <c r="AN179" s="21" t="str">
        <f>IF('HOJA LIQUIDACIÓN'!$G41="","",IF(AK$174=$A$172,VLOOKUP('HOJA LIQUIDACIÓN'!$G41,OPERADOR2,3),""))</f>
        <v/>
      </c>
      <c r="AO179" s="20" t="str">
        <f>IF(AN179="","",AN179*AM179)</f>
        <v/>
      </c>
      <c r="AP179" s="19" t="str">
        <f>IF(AP174=$A$172,IF('HOJA LIQUIDACIÓN'!$D41="","",'HOJA LIQUIDACIÓN'!$D41),"")</f>
        <v/>
      </c>
      <c r="AQ179" s="20" t="str">
        <f>IF('HOJA LIQUIDACIÓN'!$G41="","",IF(AP$174=$A$172,VLOOKUP('HOJA LIQUIDACIÓN'!$G41,EMPRESASCHIPS2,2),""))</f>
        <v/>
      </c>
      <c r="AR179" s="20" t="str">
        <f t="shared" si="19"/>
        <v/>
      </c>
      <c r="AS179" s="21" t="str">
        <f>IF('HOJA LIQUIDACIÓN'!$G41="","",IF(AP$174=$A$172,VLOOKUP('HOJA LIQUIDACIÓN'!$G41,EMPRESASCHIPS2,3),""))</f>
        <v/>
      </c>
      <c r="AT179" s="20" t="str">
        <f>IF(AS179="","",AS179*AR179)</f>
        <v/>
      </c>
    </row>
    <row r="181" spans="1:46" ht="24.9" customHeight="1" x14ac:dyDescent="0.3">
      <c r="A181" s="7" t="s">
        <v>82</v>
      </c>
      <c r="B181" s="8">
        <f>SUM(D176:D179)</f>
        <v>0</v>
      </c>
    </row>
    <row r="182" spans="1:46" ht="24.9" customHeight="1" x14ac:dyDescent="0.3">
      <c r="A182" s="7" t="s">
        <v>86</v>
      </c>
      <c r="B182" s="8">
        <f>SUM('HOJA LIQUIDACIÓN'!P22:S26)+SUM('HOJA LIQUIDACIÓN'!P32:S33)</f>
        <v>0</v>
      </c>
    </row>
    <row r="183" spans="1:46" ht="24.9" customHeight="1" x14ac:dyDescent="0.3">
      <c r="A183" s="7" t="s">
        <v>87</v>
      </c>
      <c r="B183" s="8">
        <f>IF('HOJA LIQUIDACIÓN'!P47="",0,'HOJA LIQUIDACIÓN'!P47)</f>
        <v>0</v>
      </c>
    </row>
    <row r="184" spans="1:46" ht="24.9" customHeight="1" x14ac:dyDescent="0.3">
      <c r="A184" s="7" t="s">
        <v>88</v>
      </c>
      <c r="B184" s="8">
        <f>SUM('HOJA LIQUIDACIÓN'!P50:S51)</f>
        <v>0</v>
      </c>
    </row>
    <row r="185" spans="1:46" ht="24.9" customHeight="1" x14ac:dyDescent="0.3">
      <c r="A185" s="7" t="s">
        <v>89</v>
      </c>
      <c r="B185" s="8">
        <f>SUM(B181:B184)</f>
        <v>0</v>
      </c>
    </row>
  </sheetData>
  <sheetProtection algorithmName="SHA-512" hashValue="wm2J+yxVsc7ILciFGaLje/8hzeL6nAuw/K2CWtxztULFzv4M5yKZ+o8RJBWU/7a3bMuI4Hb7APK3z4L95rPn1A==" saltValue="QlA7KivxlyGFD65d6NwzZg==" spinCount="100000" sheet="1" objects="1" scenarios="1"/>
  <sortState xmlns:xlrd2="http://schemas.microsoft.com/office/spreadsheetml/2017/richdata2" ref="A151:D156">
    <sortCondition ref="A151:A156"/>
  </sortState>
  <mergeCells count="9">
    <mergeCell ref="AP174:AT174"/>
    <mergeCell ref="B174:F174"/>
    <mergeCell ref="G174:K174"/>
    <mergeCell ref="V174:Z174"/>
    <mergeCell ref="AK174:AO174"/>
    <mergeCell ref="AA174:AE174"/>
    <mergeCell ref="AF174:AJ174"/>
    <mergeCell ref="L174:P174"/>
    <mergeCell ref="Q174:U17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F x x V t z + Y r m k A A A A 9 Q A A A B I A H A B D b 2 5 m a W c v U G F j a 2 F n Z S 5 4 b W w g o h g A K K A U A A A A A A A A A A A A A A A A A A A A A A A A A A A A h Y + x D o I w G I R f h X S n L Z V B y U 8 Z j J s k J i T G t S k V G q E Y W i z v 5 u A j + Q p i F H U z u e X u v u H u f r 1 B N r Z N c F G 9 1 Z 1 J U Y Q p C p S R X a l N l a L B H c M l y j j s h D y J S g U T b G w y 2 j J F t X P n h B D v P f Y L 3 P U V Y Z R G 5 J B v C 1 m r V q A P r P / D o T b W C S M V 4 r B / j e E M r y b F M a Z A 5 g x y b b 4 9 m + Y + 2 5 8 Q 1 k P j h l 5 x Z c N N A W S 2 Q N 4 X + A N Q S w M E F A A C A A g A z F x x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x c c V Y o i k e 4 D g A A A B E A A A A T A B w A R m 9 y b X V s Y X M v U 2 V j d G l v b j E u b S C i G A A o o B Q A A A A A A A A A A A A A A A A A A A A A A A A A A A A r T k 0 u y c z P U w i G 0 I b W A F B L A Q I t A B Q A A g A I A M x c c V b c / m K 5 p A A A A P U A A A A S A A A A A A A A A A A A A A A A A A A A A A B D b 2 5 m a W c v U G F j a 2 F n Z S 5 4 b W x Q S w E C L Q A U A A I A C A D M X H F W D 8 r p q 6 Q A A A D p A A A A E w A A A A A A A A A A A A A A A A D w A A A A W 0 N v b n R l b n R f V H l w Z X N d L n h t b F B L A Q I t A B Q A A g A I A M x c c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H V C e v D F 3 U S Y X z S D 0 E G F h h A A A A A A I A A A A A A A N m A A D A A A A A E A A A A M s Q 6 b 6 J l D 9 7 n 0 9 F k 9 o k 6 Q I A A A A A B I A A A K A A A A A Q A A A A P E c U J i g 8 X 0 H y R 0 1 m B Y x V x V A A A A A Y F 1 Q m D f r p q l 9 h R k q b l N 3 L n Y F D L B 9 k I Y X i M a f 1 A Y 0 R 0 D A R X p v 4 b M N I 0 5 r s J f u j c g 8 w 2 B T Z 0 U 5 s 9 M L R 8 U j H O R 4 C A h C E 1 o F J T V 1 i a n g R C 7 f f W x Q A A A B N A O 1 r K o x t k w h U L n w 2 f o I s w S 5 Q n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b8a16b-4078-4c71-86d5-a72a6e728cf0">
      <Terms xmlns="http://schemas.microsoft.com/office/infopath/2007/PartnerControls"/>
    </lcf76f155ced4ddcb4097134ff3c332f>
    <TaxCatchAll xmlns="d4501e26-c471-4780-9db5-871b5dcbf2f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1269C20BDCE34194EF3269FA9CDE1C" ma:contentTypeVersion="19" ma:contentTypeDescription="Crear nuevo documento." ma:contentTypeScope="" ma:versionID="3ee96d6dd0cc3c145d8df5f3bad9d143">
  <xsd:schema xmlns:xsd="http://www.w3.org/2001/XMLSchema" xmlns:xs="http://www.w3.org/2001/XMLSchema" xmlns:p="http://schemas.microsoft.com/office/2006/metadata/properties" xmlns:ns2="a7b8a16b-4078-4c71-86d5-a72a6e728cf0" xmlns:ns3="d4501e26-c471-4780-9db5-871b5dcbf2f2" targetNamespace="http://schemas.microsoft.com/office/2006/metadata/properties" ma:root="true" ma:fieldsID="27b8109dd9f164f8efcf29684db21308" ns2:_="" ns3:_="">
    <xsd:import namespace="a7b8a16b-4078-4c71-86d5-a72a6e728cf0"/>
    <xsd:import namespace="d4501e26-c471-4780-9db5-871b5dcbf2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8a16b-4078-4c71-86d5-a72a6e728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acdb224-033f-4c8d-bbd0-6cc78060b7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01e26-c471-4780-9db5-871b5dcbf2f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69fda1-f6da-4915-a599-bf9f605bf7b7}" ma:internalName="TaxCatchAll" ma:showField="CatchAllData" ma:web="d4501e26-c471-4780-9db5-871b5dcbf2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8613A-B237-4C4B-AB68-02B0619E9D6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325375E-2B56-4AFA-A6F6-D3DC7FFB6A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0EB7A-5101-4727-B140-DFEA28C32EC6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d4501e26-c471-4780-9db5-871b5dcbf2f2"/>
    <ds:schemaRef ds:uri="http://schemas.microsoft.com/office/2006/metadata/properties"/>
    <ds:schemaRef ds:uri="a7b8a16b-4078-4c71-86d5-a72a6e728cf0"/>
    <ds:schemaRef ds:uri="http://schemas.microsoft.com/office/2006/documentManagement/typ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3E886A3-D63C-445B-9110-9248E119C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b8a16b-4078-4c71-86d5-a72a6e728cf0"/>
    <ds:schemaRef ds:uri="d4501e26-c471-4780-9db5-871b5dcbf2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 LIQUIDACIÓN</vt:lpstr>
      <vt:lpstr>ARBITRAJE</vt:lpstr>
      <vt:lpstr>ARBITRAJE2</vt:lpstr>
      <vt:lpstr>'HOJA LIQUIDACIÓN'!Área_de_impresión</vt:lpstr>
      <vt:lpstr>EMPRESASCHIPS</vt:lpstr>
      <vt:lpstr>EMPRESASCHIPS2</vt:lpstr>
      <vt:lpstr>EXAMENES</vt:lpstr>
      <vt:lpstr>EXAMENES2</vt:lpstr>
      <vt:lpstr>FORMATIVAS</vt:lpstr>
      <vt:lpstr>FORMATIVAS2</vt:lpstr>
      <vt:lpstr>INSTALACIONES</vt:lpstr>
      <vt:lpstr>INSTALACIONES2</vt:lpstr>
      <vt:lpstr>OPERADOR</vt:lpstr>
      <vt:lpstr>OPERADOR2</vt:lpstr>
      <vt:lpstr>RUTA</vt:lpstr>
      <vt:lpstr>RUTA2</vt:lpstr>
      <vt:lpstr>TIPOS</vt:lpstr>
      <vt:lpstr>TIPOS2</vt:lpstr>
      <vt:lpstr>TRAIL</vt:lpstr>
      <vt:lpstr>TRAIL2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Salgado</dc:creator>
  <cp:lastModifiedBy>Enrique Delgado Albañil</cp:lastModifiedBy>
  <cp:lastPrinted>2026-05-13T07:06:01Z</cp:lastPrinted>
  <dcterms:created xsi:type="dcterms:W3CDTF">2017-11-17T07:14:03Z</dcterms:created>
  <dcterms:modified xsi:type="dcterms:W3CDTF">2026-05-13T07:08:23Z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0x010100D21269C20BDCE34194EF3269FA9CDE1C</vt:lpwstr>
  </property>
  <property fmtid="{D5CDD505-2E9C-101B-9397-08002B2CF9AE}" pid="3" name="MediaServiceImageTags">
    <vt:lpwstr/>
  </property>
</Properties>
</file>